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vnozare.pri\vm\Redirect_profiles\VM_Ilze_Skinke\My Documents\Normativie Akti\Reorganizacijas rikojums\MK rīkojums reorg\Uz VK\"/>
    </mc:Choice>
  </mc:AlternateContent>
  <bookViews>
    <workbookView xWindow="0" yWindow="0" windowWidth="28800" windowHeight="12210"/>
  </bookViews>
  <sheets>
    <sheet name="no NVD uz VI, SPKC un ZVA" sheetId="4" r:id="rId1"/>
    <sheet name="no VI uz NVD" sheetId="6" r:id="rId2"/>
    <sheet name="no VSMC uz VM, SPKC" sheetId="7" r:id="rId3"/>
    <sheet name="rezidenti" sheetId="8" r:id="rId4"/>
    <sheet name="VSMC" sheetId="10" r:id="rId5"/>
    <sheet name="uz VM centr" sheetId="11" r:id="rId6"/>
  </sheets>
  <externalReferences>
    <externalReference r:id="rId7"/>
  </externalReferences>
  <definedNames>
    <definedName name="BEx3ATHHUCGCIRND8KLAREDV3L40" localSheetId="0" hidden="1">[1]HEADER!#REF!</definedName>
    <definedName name="BEx3ATHHUCGCIRND8KLAREDV3L40" hidden="1">[1]HEADER!#REF!</definedName>
    <definedName name="BEx3QB2RILYEXIROLAFCWQMOJXMN" localSheetId="0" hidden="1">[1]HEADER!#REF!</definedName>
    <definedName name="BEx3QB2RILYEXIROLAFCWQMOJXMN" hidden="1">[1]HEADER!#REF!</definedName>
    <definedName name="BEx3RIJ9LXPXWNF4BFBFA4ILG6AY" localSheetId="0" hidden="1">[1]HEADER!#REF!</definedName>
    <definedName name="BEx3RIJ9LXPXWNF4BFBFA4ILG6AY" hidden="1">[1]HEADER!#REF!</definedName>
    <definedName name="BEx3T3XEKJ0I8634YNR6MPN3OBQL" localSheetId="0" hidden="1">[1]HEADER!#REF!</definedName>
    <definedName name="BEx3T3XEKJ0I8634YNR6MPN3OBQL" hidden="1">[1]HEADER!#REF!</definedName>
    <definedName name="BEx73MBHXPGN5MLC2IC6RCMRLO6D" localSheetId="0" hidden="1">[1]HEADER!#REF!</definedName>
    <definedName name="BEx73MBHXPGN5MLC2IC6RCMRLO6D" hidden="1">[1]HEADER!#REF!</definedName>
    <definedName name="BEx7KKYHXVDNTR0VZKUAIUQCSOP9" localSheetId="0" hidden="1">[1]HEADER!#REF!</definedName>
    <definedName name="BEx7KKYHXVDNTR0VZKUAIUQCSOP9" hidden="1">[1]HEADER!#REF!</definedName>
    <definedName name="BEx9EDPXWEPLE7S1KH5K8GGFZKC0" localSheetId="0" hidden="1">[1]HEADER!#REF!</definedName>
    <definedName name="BEx9EDPXWEPLE7S1KH5K8GGFZKC0" hidden="1">[1]HEADER!#REF!</definedName>
    <definedName name="BExBE9K6C6Q27ZVX3WOCP2J41BHY" localSheetId="0" hidden="1">[1]HEADER!#REF!</definedName>
    <definedName name="BExBE9K6C6Q27ZVX3WOCP2J41BHY" hidden="1">[1]HEADER!#REF!</definedName>
    <definedName name="BExCQGR4Z3D1E5XRGMT5VWBAFBXW" localSheetId="0" hidden="1">[1]ZQZBC_PLN__04_03_10!#REF!</definedName>
    <definedName name="BExCQGR4Z3D1E5XRGMT5VWBAFBXW" hidden="1">[1]ZQZBC_PLN__04_03_10!#REF!</definedName>
    <definedName name="BExMP7OQLL0R8VO1CGH6H677G4ZU" localSheetId="0" hidden="1">[1]HEADER!#REF!</definedName>
    <definedName name="BExMP7OQLL0R8VO1CGH6H677G4ZU" hidden="1">[1]HEADER!#REF!</definedName>
    <definedName name="BExO50CMJCMLOGHRH7OH9FMGVTSS" localSheetId="0" hidden="1">[1]HEADER!#REF!</definedName>
    <definedName name="BExO50CMJCMLOGHRH7OH9FMGVTSS" hidden="1">[1]HEADER!#REF!</definedName>
    <definedName name="BExOA3RQ9DFFMJC5QYZ23ZT9RUN8" localSheetId="0" hidden="1">[1]HEADER!#REF!</definedName>
    <definedName name="BExOA3RQ9DFFMJC5QYZ23ZT9RUN8" hidden="1">[1]HEADER!#REF!</definedName>
    <definedName name="BExS6S40JMF44ZTMXW3UE4WW9B54" localSheetId="0" hidden="1">[1]HEADER!#REF!</definedName>
    <definedName name="BExS6S40JMF44ZTMXW3UE4WW9B54" hidden="1">[1]HEADER!#REF!</definedName>
    <definedName name="BExU5I577AMALET6AIZ4P1LRV9CU" localSheetId="0" hidden="1">[1]ZQZBC_PLN__04_03_10!#REF!</definedName>
    <definedName name="BExU5I577AMALET6AIZ4P1LRV9CU" hidden="1">[1]ZQZBC_PLN__04_03_10!#REF!</definedName>
    <definedName name="BExU7EBQBMZVYUSS9YS0I4JESH9L" localSheetId="0" hidden="1">[1]HEADER!#REF!</definedName>
    <definedName name="BExU7EBQBMZVYUSS9YS0I4JESH9L" hidden="1">[1]HEADER!#REF!</definedName>
    <definedName name="BExUC9I2YXGSCVE8W0KZ56D3E9UX" localSheetId="0" hidden="1">[1]HEADER!#REF!</definedName>
    <definedName name="BExUC9I2YXGSCVE8W0KZ56D3E9UX" hidden="1">[1]HEADER!#REF!</definedName>
    <definedName name="BExZJQJI4H09EC94GXCLZDAB05VB" localSheetId="0" hidden="1">[1]HEADER!#REF!</definedName>
    <definedName name="BExZJQJI4H09EC94GXCLZDAB05VB" hidden="1">[1]HEADER!#REF!</definedName>
    <definedName name="mmm" localSheetId="0" hidden="1">[1]ZQZBC_PLN__04_03_10!#REF!</definedName>
    <definedName name="mmm" hidden="1">[1]ZQZBC_PLN__04_03_10!#REF!</definedName>
    <definedName name="_xlnm.Print_Area" localSheetId="0">'no NVD uz VI, SPKC un ZVA'!$A:$T</definedName>
    <definedName name="_xlnm.Print_Area" localSheetId="1">'no VI uz NVD'!$A$1:$Y$16</definedName>
    <definedName name="_xlnm.Print_Area" localSheetId="3">rezidenti!$A$1:$K$23</definedName>
    <definedName name="_xlnm.Print_Area" localSheetId="5">'uz VM centr'!$A$1:$O$66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0" l="1"/>
  <c r="C66" i="11" l="1"/>
  <c r="B62" i="11"/>
  <c r="C61" i="11"/>
  <c r="D61" i="11" s="1"/>
  <c r="C60" i="11"/>
  <c r="D60" i="11" s="1"/>
  <c r="C59" i="11"/>
  <c r="D59" i="11" s="1"/>
  <c r="C58" i="11"/>
  <c r="C62" i="11" s="1"/>
  <c r="I51" i="11"/>
  <c r="G51" i="11"/>
  <c r="B51" i="11"/>
  <c r="N50" i="11"/>
  <c r="J50" i="11"/>
  <c r="H50" i="11"/>
  <c r="J49" i="11"/>
  <c r="J51" i="11" s="1"/>
  <c r="H49" i="11"/>
  <c r="C27" i="11"/>
  <c r="B23" i="11"/>
  <c r="C22" i="11"/>
  <c r="D22" i="11" s="1"/>
  <c r="C21" i="11"/>
  <c r="D21" i="11" s="1"/>
  <c r="C20" i="11"/>
  <c r="D20" i="11" s="1"/>
  <c r="C19" i="11"/>
  <c r="C23" i="11" s="1"/>
  <c r="I12" i="11"/>
  <c r="G12" i="11"/>
  <c r="B12" i="11"/>
  <c r="N11" i="11"/>
  <c r="J11" i="11"/>
  <c r="K11" i="11" s="1"/>
  <c r="H11" i="11"/>
  <c r="J10" i="11"/>
  <c r="J12" i="11" s="1"/>
  <c r="H10" i="11"/>
  <c r="H51" i="11" l="1"/>
  <c r="N10" i="11"/>
  <c r="N12" i="11" s="1"/>
  <c r="O11" i="11"/>
  <c r="N49" i="11"/>
  <c r="N51" i="11" s="1"/>
  <c r="D58" i="11"/>
  <c r="D62" i="11" s="1"/>
  <c r="L11" i="11"/>
  <c r="M11" i="11" s="1"/>
  <c r="K49" i="11"/>
  <c r="O49" i="11"/>
  <c r="H12" i="11"/>
  <c r="D19" i="11"/>
  <c r="D23" i="11" s="1"/>
  <c r="K50" i="11"/>
  <c r="L50" i="11" s="1"/>
  <c r="M50" i="11" s="1"/>
  <c r="K10" i="11"/>
  <c r="K12" i="11" s="1"/>
  <c r="O51" i="11" l="1"/>
  <c r="K51" i="11"/>
  <c r="L49" i="11"/>
  <c r="O50" i="11"/>
  <c r="O10" i="11"/>
  <c r="O12" i="11" s="1"/>
  <c r="L10" i="11"/>
  <c r="M49" i="11" l="1"/>
  <c r="M51" i="11" s="1"/>
  <c r="L51" i="11"/>
  <c r="M10" i="11"/>
  <c r="M12" i="11" s="1"/>
  <c r="L12" i="11"/>
  <c r="G53" i="7" l="1"/>
  <c r="G38" i="7"/>
  <c r="G26" i="7"/>
  <c r="G9" i="7"/>
  <c r="T23" i="4" l="1"/>
  <c r="C29" i="4"/>
  <c r="N28" i="4"/>
  <c r="N29" i="4" s="1"/>
  <c r="S27" i="4"/>
  <c r="K27" i="4"/>
  <c r="K29" i="4" s="1"/>
  <c r="J27" i="4"/>
  <c r="I27" i="4"/>
  <c r="S26" i="4"/>
  <c r="S28" i="4" s="1"/>
  <c r="L26" i="4"/>
  <c r="K26" i="4"/>
  <c r="J26" i="4"/>
  <c r="I26" i="4"/>
  <c r="M26" i="4" s="1"/>
  <c r="N23" i="4"/>
  <c r="N22" i="4"/>
  <c r="S21" i="4"/>
  <c r="K21" i="4"/>
  <c r="J21" i="4"/>
  <c r="I21" i="4"/>
  <c r="L21" i="4" s="1"/>
  <c r="S20" i="4"/>
  <c r="S22" i="4" s="1"/>
  <c r="K20" i="4"/>
  <c r="J20" i="4"/>
  <c r="L20" i="4" s="1"/>
  <c r="I20" i="4"/>
  <c r="N19" i="4"/>
  <c r="S18" i="4"/>
  <c r="K18" i="4"/>
  <c r="J18" i="4"/>
  <c r="I18" i="4"/>
  <c r="L18" i="4" s="1"/>
  <c r="S17" i="4"/>
  <c r="S19" i="4" s="1"/>
  <c r="K17" i="4"/>
  <c r="J17" i="4"/>
  <c r="I17" i="4"/>
  <c r="N15" i="4"/>
  <c r="S14" i="4"/>
  <c r="K14" i="4"/>
  <c r="J14" i="4"/>
  <c r="I14" i="4"/>
  <c r="L14" i="4" s="1"/>
  <c r="S13" i="4"/>
  <c r="S15" i="4" s="1"/>
  <c r="K13" i="4"/>
  <c r="J13" i="4"/>
  <c r="I13" i="4"/>
  <c r="N10" i="4"/>
  <c r="S9" i="4"/>
  <c r="S10" i="4" s="1"/>
  <c r="K9" i="4"/>
  <c r="J9" i="4"/>
  <c r="J29" i="4" s="1"/>
  <c r="I9" i="4"/>
  <c r="L9" i="4" s="1"/>
  <c r="S23" i="4" l="1"/>
  <c r="S29" i="4" s="1"/>
  <c r="R26" i="4"/>
  <c r="O26" i="4"/>
  <c r="M20" i="4"/>
  <c r="M21" i="4"/>
  <c r="L27" i="4"/>
  <c r="M27" i="4" s="1"/>
  <c r="M9" i="4"/>
  <c r="M18" i="4"/>
  <c r="L13" i="4"/>
  <c r="L29" i="4" s="1"/>
  <c r="L17" i="4"/>
  <c r="M17" i="4" s="1"/>
  <c r="I29" i="4"/>
  <c r="M14" i="4"/>
  <c r="F29" i="10"/>
  <c r="B29" i="10"/>
  <c r="F28" i="10"/>
  <c r="B28" i="10"/>
  <c r="B25" i="10" s="1"/>
  <c r="M27" i="10"/>
  <c r="F27" i="10"/>
  <c r="B27" i="10"/>
  <c r="M26" i="10"/>
  <c r="M25" i="10" s="1"/>
  <c r="M23" i="10" s="1"/>
  <c r="M22" i="10" s="1"/>
  <c r="F26" i="10"/>
  <c r="B26" i="10"/>
  <c r="K25" i="10"/>
  <c r="J25" i="10"/>
  <c r="I25" i="10"/>
  <c r="H25" i="10"/>
  <c r="G25" i="10"/>
  <c r="D25" i="10"/>
  <c r="C25" i="10"/>
  <c r="B24" i="10"/>
  <c r="C23" i="10"/>
  <c r="C22" i="10" s="1"/>
  <c r="K22" i="10"/>
  <c r="I22" i="10"/>
  <c r="G22" i="10"/>
  <c r="D22" i="10"/>
  <c r="B22" i="10"/>
  <c r="J13" i="10"/>
  <c r="E13" i="10"/>
  <c r="C13" i="10"/>
  <c r="J12" i="10"/>
  <c r="J11" i="10"/>
  <c r="E11" i="10"/>
  <c r="C11" i="10"/>
  <c r="J10" i="10"/>
  <c r="E10" i="10"/>
  <c r="E9" i="10" s="1"/>
  <c r="C10" i="10"/>
  <c r="P9" i="10"/>
  <c r="N9" i="10"/>
  <c r="M9" i="10"/>
  <c r="L9" i="10"/>
  <c r="K9" i="10"/>
  <c r="G9" i="10"/>
  <c r="F9" i="10"/>
  <c r="D9" i="10"/>
  <c r="C9" i="10"/>
  <c r="B9" i="10"/>
  <c r="J8" i="10"/>
  <c r="E8" i="10"/>
  <c r="C8" i="10"/>
  <c r="C6" i="10" s="1"/>
  <c r="E7" i="10"/>
  <c r="C7" i="10"/>
  <c r="P6" i="10"/>
  <c r="N6" i="10"/>
  <c r="M6" i="10"/>
  <c r="L6" i="10"/>
  <c r="K6" i="10"/>
  <c r="J6" i="10"/>
  <c r="G6" i="10"/>
  <c r="F6" i="10"/>
  <c r="E6" i="10"/>
  <c r="D6" i="10"/>
  <c r="B6" i="10"/>
  <c r="J24" i="10" l="1"/>
  <c r="F24" i="10" s="1"/>
  <c r="F22" i="10" s="1"/>
  <c r="F25" i="10"/>
  <c r="H24" i="10"/>
  <c r="H22" i="10" s="1"/>
  <c r="M19" i="4"/>
  <c r="R17" i="4"/>
  <c r="O17" i="4"/>
  <c r="O27" i="4"/>
  <c r="R27" i="4"/>
  <c r="T27" i="4" s="1"/>
  <c r="M28" i="4"/>
  <c r="R21" i="4"/>
  <c r="T21" i="4" s="1"/>
  <c r="O21" i="4"/>
  <c r="R28" i="4"/>
  <c r="T26" i="4"/>
  <c r="M13" i="4"/>
  <c r="O28" i="4"/>
  <c r="R14" i="4"/>
  <c r="T14" i="4" s="1"/>
  <c r="O14" i="4"/>
  <c r="R18" i="4"/>
  <c r="T18" i="4" s="1"/>
  <c r="O18" i="4"/>
  <c r="O20" i="4"/>
  <c r="O22" i="4" s="1"/>
  <c r="M22" i="4"/>
  <c r="R20" i="4"/>
  <c r="R9" i="4"/>
  <c r="M10" i="4"/>
  <c r="O9" i="4"/>
  <c r="O10" i="4" s="1"/>
  <c r="J9" i="10"/>
  <c r="J22" i="10" l="1"/>
  <c r="T20" i="4"/>
  <c r="T22" i="4" s="1"/>
  <c r="R22" i="4"/>
  <c r="O13" i="4"/>
  <c r="O15" i="4" s="1"/>
  <c r="M15" i="4"/>
  <c r="R13" i="4"/>
  <c r="O19" i="4"/>
  <c r="R10" i="4"/>
  <c r="T9" i="4"/>
  <c r="T10" i="4" s="1"/>
  <c r="T28" i="4"/>
  <c r="T17" i="4"/>
  <c r="T19" i="4" s="1"/>
  <c r="R19" i="4"/>
  <c r="M23" i="4"/>
  <c r="M29" i="4" s="1"/>
  <c r="X6" i="6"/>
  <c r="W15" i="6"/>
  <c r="W14" i="6"/>
  <c r="W13" i="6"/>
  <c r="W12" i="6"/>
  <c r="W11" i="6"/>
  <c r="W10" i="6"/>
  <c r="W9" i="6"/>
  <c r="W8" i="6"/>
  <c r="W7" i="6"/>
  <c r="W6" i="6"/>
  <c r="V15" i="6"/>
  <c r="V14" i="6"/>
  <c r="V13" i="6"/>
  <c r="V12" i="6"/>
  <c r="V11" i="6"/>
  <c r="V10" i="6"/>
  <c r="V9" i="6"/>
  <c r="V8" i="6"/>
  <c r="V7" i="6"/>
  <c r="V6" i="6"/>
  <c r="U16" i="6"/>
  <c r="U15" i="6"/>
  <c r="U14" i="6"/>
  <c r="U13" i="6"/>
  <c r="U12" i="6"/>
  <c r="U11" i="6"/>
  <c r="U10" i="6"/>
  <c r="U9" i="6"/>
  <c r="U8" i="6"/>
  <c r="U7" i="6"/>
  <c r="U6" i="6"/>
  <c r="O23" i="4" l="1"/>
  <c r="O29" i="4" s="1"/>
  <c r="T13" i="4"/>
  <c r="T15" i="4" s="1"/>
  <c r="T29" i="4" s="1"/>
  <c r="R15" i="4"/>
  <c r="R23" i="4"/>
  <c r="R29" i="4" s="1"/>
  <c r="D20" i="8"/>
  <c r="E20" i="8"/>
  <c r="F21" i="8"/>
  <c r="F20" i="8" s="1"/>
  <c r="F22" i="8"/>
  <c r="B23" i="8" l="1"/>
  <c r="J20" i="8"/>
  <c r="I20" i="8"/>
  <c r="B14" i="8"/>
  <c r="B22" i="8" s="1"/>
  <c r="B13" i="8"/>
  <c r="B21" i="8" s="1"/>
  <c r="B8" i="8"/>
  <c r="B20" i="8" l="1"/>
  <c r="K23" i="8"/>
  <c r="K20" i="8" s="1"/>
  <c r="G23" i="8"/>
  <c r="G20" i="8" s="1"/>
  <c r="I55" i="7" l="1"/>
  <c r="H55" i="7"/>
  <c r="F55" i="7"/>
  <c r="B55" i="7"/>
  <c r="G54" i="7"/>
  <c r="J53" i="7"/>
  <c r="I40" i="7"/>
  <c r="H40" i="7"/>
  <c r="F40" i="7"/>
  <c r="B40" i="7"/>
  <c r="G39" i="7"/>
  <c r="J39" i="7" s="1"/>
  <c r="M38" i="7"/>
  <c r="H13" i="7"/>
  <c r="I13" i="7"/>
  <c r="H30" i="7"/>
  <c r="I30" i="7"/>
  <c r="F30" i="7"/>
  <c r="B30" i="7"/>
  <c r="G29" i="7"/>
  <c r="G28" i="7"/>
  <c r="J28" i="7" s="1"/>
  <c r="N28" i="7" s="1"/>
  <c r="G27" i="7"/>
  <c r="J27" i="7" s="1"/>
  <c r="J26" i="7"/>
  <c r="F13" i="7"/>
  <c r="B13" i="7"/>
  <c r="G12" i="7"/>
  <c r="J12" i="7" s="1"/>
  <c r="N12" i="7" s="1"/>
  <c r="G11" i="7"/>
  <c r="G10" i="7"/>
  <c r="J10" i="7" s="1"/>
  <c r="N10" i="7" s="1"/>
  <c r="G13" i="7" l="1"/>
  <c r="N39" i="7"/>
  <c r="K39" i="7"/>
  <c r="L39" i="7" s="1"/>
  <c r="N53" i="7"/>
  <c r="K53" i="7"/>
  <c r="G55" i="7"/>
  <c r="J38" i="7"/>
  <c r="J54" i="7"/>
  <c r="N54" i="7" s="1"/>
  <c r="M54" i="7"/>
  <c r="M39" i="7"/>
  <c r="G40" i="7"/>
  <c r="M53" i="7"/>
  <c r="N26" i="7"/>
  <c r="K27" i="7"/>
  <c r="L27" i="7" s="1"/>
  <c r="N27" i="7"/>
  <c r="M9" i="7"/>
  <c r="K10" i="7"/>
  <c r="L10" i="7" s="1"/>
  <c r="M11" i="7"/>
  <c r="K12" i="7"/>
  <c r="L12" i="7" s="1"/>
  <c r="K26" i="7"/>
  <c r="M27" i="7"/>
  <c r="K28" i="7"/>
  <c r="L28" i="7" s="1"/>
  <c r="M29" i="7"/>
  <c r="G30" i="7"/>
  <c r="J9" i="7"/>
  <c r="K9" i="7" s="1"/>
  <c r="J11" i="7"/>
  <c r="N11" i="7" s="1"/>
  <c r="J29" i="7"/>
  <c r="N29" i="7" s="1"/>
  <c r="M10" i="7"/>
  <c r="M12" i="7"/>
  <c r="M26" i="7"/>
  <c r="M28" i="7"/>
  <c r="M40" i="7" l="1"/>
  <c r="N55" i="7"/>
  <c r="J40" i="7"/>
  <c r="N38" i="7"/>
  <c r="N40" i="7" s="1"/>
  <c r="J55" i="7"/>
  <c r="M55" i="7"/>
  <c r="K38" i="7"/>
  <c r="L53" i="7"/>
  <c r="K54" i="7"/>
  <c r="L54" i="7" s="1"/>
  <c r="L9" i="7"/>
  <c r="L26" i="7"/>
  <c r="M13" i="7"/>
  <c r="J13" i="7"/>
  <c r="N9" i="7"/>
  <c r="N13" i="7" s="1"/>
  <c r="K29" i="7"/>
  <c r="L29" i="7" s="1"/>
  <c r="N30" i="7"/>
  <c r="M30" i="7"/>
  <c r="K11" i="7"/>
  <c r="L11" i="7" s="1"/>
  <c r="J30" i="7"/>
  <c r="L55" i="7" l="1"/>
  <c r="K55" i="7"/>
  <c r="L38" i="7"/>
  <c r="L40" i="7" s="1"/>
  <c r="K40" i="7"/>
  <c r="L30" i="7"/>
  <c r="K30" i="7"/>
  <c r="K13" i="7"/>
  <c r="L13" i="7"/>
  <c r="R6" i="6" l="1"/>
  <c r="R15" i="6"/>
  <c r="R9" i="6"/>
  <c r="R14" i="6"/>
  <c r="R13" i="6"/>
  <c r="R12" i="6"/>
  <c r="R11" i="6"/>
  <c r="R10" i="6"/>
  <c r="R8" i="6"/>
  <c r="R7" i="6"/>
  <c r="P6" i="6"/>
  <c r="W16" i="6" l="1"/>
  <c r="R16" i="6"/>
  <c r="P15" i="6" l="1"/>
  <c r="P7" i="6"/>
  <c r="P8" i="6"/>
  <c r="P9" i="6"/>
  <c r="P10" i="6"/>
  <c r="P11" i="6"/>
  <c r="P12" i="6"/>
  <c r="P13" i="6"/>
  <c r="P14" i="6"/>
  <c r="H6" i="6"/>
  <c r="J15" i="6"/>
  <c r="I15" i="6"/>
  <c r="H15" i="6"/>
  <c r="J14" i="6"/>
  <c r="I14" i="6"/>
  <c r="H14" i="6"/>
  <c r="J13" i="6"/>
  <c r="I13" i="6"/>
  <c r="H13" i="6"/>
  <c r="J12" i="6"/>
  <c r="I12" i="6"/>
  <c r="H12" i="6"/>
  <c r="J11" i="6"/>
  <c r="I11" i="6"/>
  <c r="H11" i="6"/>
  <c r="J10" i="6"/>
  <c r="I10" i="6"/>
  <c r="H10" i="6"/>
  <c r="J9" i="6"/>
  <c r="I9" i="6"/>
  <c r="H9" i="6"/>
  <c r="J8" i="6"/>
  <c r="I8" i="6"/>
  <c r="H8" i="6"/>
  <c r="J7" i="6"/>
  <c r="I7" i="6"/>
  <c r="H7" i="6"/>
  <c r="J6" i="6"/>
  <c r="I6" i="6"/>
  <c r="V16" i="6" l="1"/>
  <c r="L6" i="6"/>
  <c r="M6" i="6" s="1"/>
  <c r="N6" i="6" s="1"/>
  <c r="P16" i="6"/>
  <c r="L15" i="6"/>
  <c r="M15" i="6" s="1"/>
  <c r="N15" i="6" s="1"/>
  <c r="L11" i="6"/>
  <c r="M11" i="6" s="1"/>
  <c r="N11" i="6" s="1"/>
  <c r="L7" i="6"/>
  <c r="M7" i="6" s="1"/>
  <c r="N7" i="6" s="1"/>
  <c r="L9" i="6"/>
  <c r="L13" i="6"/>
  <c r="L8" i="6"/>
  <c r="L10" i="6"/>
  <c r="L12" i="6"/>
  <c r="L14" i="6"/>
  <c r="S6" i="6" l="1"/>
  <c r="S11" i="6"/>
  <c r="X11" i="6"/>
  <c r="S7" i="6"/>
  <c r="S15" i="6"/>
  <c r="X15" i="6"/>
  <c r="M10" i="6"/>
  <c r="N10" i="6" s="1"/>
  <c r="M8" i="6"/>
  <c r="N8" i="6" s="1"/>
  <c r="M14" i="6"/>
  <c r="N14" i="6" s="1"/>
  <c r="M9" i="6"/>
  <c r="N9" i="6" s="1"/>
  <c r="M13" i="6"/>
  <c r="N13" i="6" s="1"/>
  <c r="M12" i="6"/>
  <c r="N12" i="6" s="1"/>
  <c r="S9" i="6" l="1"/>
  <c r="S14" i="6"/>
  <c r="X14" i="6"/>
  <c r="S8" i="6"/>
  <c r="S12" i="6"/>
  <c r="X12" i="6"/>
  <c r="S13" i="6"/>
  <c r="X13" i="6"/>
  <c r="S10" i="6"/>
  <c r="X7" i="6"/>
  <c r="S16" i="6"/>
  <c r="N16" i="6"/>
  <c r="X10" i="6" l="1"/>
  <c r="X8" i="6"/>
  <c r="X9" i="6"/>
  <c r="X16" i="6" l="1"/>
</calcChain>
</file>

<file path=xl/sharedStrings.xml><?xml version="1.0" encoding="utf-8"?>
<sst xmlns="http://schemas.openxmlformats.org/spreadsheetml/2006/main" count="423" uniqueCount="180">
  <si>
    <t>amata nosaukums</t>
  </si>
  <si>
    <t>amata vietu skaits</t>
  </si>
  <si>
    <t>saime</t>
  </si>
  <si>
    <t>līmenis</t>
  </si>
  <si>
    <t>mēnešalgu grupa</t>
  </si>
  <si>
    <t xml:space="preserve">Katego-rija atbilstoši MK not. nr.66 </t>
  </si>
  <si>
    <t>Amata vietai plānotā  mēnešalga</t>
  </si>
  <si>
    <t>KOPĀ</t>
  </si>
  <si>
    <t>III</t>
  </si>
  <si>
    <t>Ārstniecības riska fonds</t>
  </si>
  <si>
    <t>Kompensējamo zāļu un medicīnisko ierīču nodaļa</t>
  </si>
  <si>
    <t>Ekonomikas un vadlīniju nodaļa</t>
  </si>
  <si>
    <t>IIIA</t>
  </si>
  <si>
    <t>IVA</t>
  </si>
  <si>
    <t xml:space="preserve">Klīnisko vadlīniju reģistrācija </t>
  </si>
  <si>
    <t>Vecākais eksperts</t>
  </si>
  <si>
    <t>Fonda vadītāja</t>
  </si>
  <si>
    <t>Jurists</t>
  </si>
  <si>
    <t>N.p.k.</t>
  </si>
  <si>
    <t>Medicīnas tehnoloģiju reģistrācija</t>
  </si>
  <si>
    <t xml:space="preserve">Lēmumu pieņemšana par pacientam izmaksājamo atlīdzību no Ārstniecības riska fonda </t>
  </si>
  <si>
    <t>SPKC</t>
  </si>
  <si>
    <t>VI</t>
  </si>
  <si>
    <t>ZVA</t>
  </si>
  <si>
    <t>Valsts sociālās apdroši-nāšanas obligātās iemaksas, 24.09%</t>
  </si>
  <si>
    <t>Iestādes uz kurām tiek pārceltas amata vietas</t>
  </si>
  <si>
    <t>NVD amati, kas tiek pārcelti uz citu iestādi saistībā ar funkciju nodošanu citām veselības ministrijas padotībā esošām iestādēm</t>
  </si>
  <si>
    <t xml:space="preserve">Atlīdzība (EKK 1000) </t>
  </si>
  <si>
    <t>Darba vietas uzturēšanas izmaksas  uz vienu darbinieku (EKK 2000)</t>
  </si>
  <si>
    <t>Iestādes amatper-sonu/ darbinieku novērtēšanās prēmijas,
 reizi gadā  EUR, 
70%,
EKK 1148</t>
  </si>
  <si>
    <t>Atvaļinā-juma pabalsts
50%
EKK 1221</t>
  </si>
  <si>
    <t>2019.gadā un turpmāk ik gadu</t>
  </si>
  <si>
    <t>KOPĀ - funkciju nodošanai (gads)</t>
  </si>
  <si>
    <t>Amats</t>
  </si>
  <si>
    <t>Atvaļinā-juma pabalsts
25%
EKK 1221</t>
  </si>
  <si>
    <t>Veselības apdrošināšana EKK 1227</t>
  </si>
  <si>
    <t>Valsts sociālās apdroši-nāšanas obligātās iemaksas EKK 1210</t>
  </si>
  <si>
    <t>Līgumu uzraudzības nodaļas vadītājs</t>
  </si>
  <si>
    <t>26.3.</t>
  </si>
  <si>
    <t>V</t>
  </si>
  <si>
    <t>Līgumu uzraudzības nodaļas vecākais inspektors</t>
  </si>
  <si>
    <t>IV</t>
  </si>
  <si>
    <t>Līgumu uzraudzības nodaļas  inspektors</t>
  </si>
  <si>
    <t>IIIB</t>
  </si>
  <si>
    <t>Pakalpojumu uzraudzības nodaļas inspektors</t>
  </si>
  <si>
    <t>Veselības inspekcijas amati, kas tiek pārcelti uz citu iestādi saistībā ar funkciju nodošanu citām veselības ministrijas padotībā esošām iestādēm</t>
  </si>
  <si>
    <t>Amata vietai plānotā  mēnešalga gadā</t>
  </si>
  <si>
    <t>Iestādes amatper-sonu/ darbinieku novērtēšanas prēmijas,
 reizi gadā 
35%
EKK 1148</t>
  </si>
  <si>
    <r>
      <t xml:space="preserve">Atlīdzība (EKK 1000) KOPĀ </t>
    </r>
    <r>
      <rPr>
        <b/>
        <i/>
        <sz val="11"/>
        <rFont val="Times New Roman"/>
        <family val="1"/>
        <charset val="186"/>
      </rPr>
      <t xml:space="preserve">reizināts ar </t>
    </r>
    <r>
      <rPr>
        <b/>
        <sz val="11"/>
        <rFont val="Times New Roman"/>
        <family val="1"/>
        <charset val="186"/>
      </rPr>
      <t>amata vietu skaits</t>
    </r>
  </si>
  <si>
    <r>
      <t xml:space="preserve">Darba vietas uzturēšanas izmaksas (EKK 2000) KOPĀ </t>
    </r>
    <r>
      <rPr>
        <b/>
        <i/>
        <sz val="12"/>
        <rFont val="Times New Roman"/>
        <family val="1"/>
        <charset val="186"/>
      </rPr>
      <t>reizināts ar</t>
    </r>
    <r>
      <rPr>
        <b/>
        <sz val="12"/>
        <rFont val="Times New Roman"/>
        <family val="1"/>
        <charset val="186"/>
      </rPr>
      <t xml:space="preserve"> amata vietu skaits</t>
    </r>
  </si>
  <si>
    <t>Darba vietas uzturēšanas izmaksas  uz vienu darbinieku (EKK 5000)</t>
  </si>
  <si>
    <r>
      <t xml:space="preserve">Darba vietas uzturēšanas izmaksas (EKK 5000) KOPĀ </t>
    </r>
    <r>
      <rPr>
        <b/>
        <i/>
        <sz val="12"/>
        <rFont val="Times New Roman"/>
        <family val="1"/>
        <charset val="186"/>
      </rPr>
      <t>reizināts ar</t>
    </r>
    <r>
      <rPr>
        <b/>
        <sz val="12"/>
        <rFont val="Times New Roman"/>
        <family val="1"/>
        <charset val="186"/>
      </rPr>
      <t xml:space="preserve"> amata vietu skaits</t>
    </r>
  </si>
  <si>
    <t>Amata nosaukums</t>
  </si>
  <si>
    <t>Slodžu skaits</t>
  </si>
  <si>
    <t>Līmenis</t>
  </si>
  <si>
    <t>3.kategorijas max mēnešalga</t>
  </si>
  <si>
    <t xml:space="preserve">Vispārējās piemaksas </t>
  </si>
  <si>
    <t>Prēmijas un naudas balvas</t>
  </si>
  <si>
    <t>Sociālās garantijas 5%</t>
  </si>
  <si>
    <t>VSAOI dd</t>
  </si>
  <si>
    <t>Kopā mēnesī</t>
  </si>
  <si>
    <t>Kopā gadā (1000)</t>
  </si>
  <si>
    <t>Kopā gadā (1100)</t>
  </si>
  <si>
    <t>Kopā gadā (1200)</t>
  </si>
  <si>
    <t>8=6*10%</t>
  </si>
  <si>
    <t>9=6*5%</t>
  </si>
  <si>
    <t>10=(6+7+8+9)*23.59%</t>
  </si>
  <si>
    <t>11=6+7+8+9+10</t>
  </si>
  <si>
    <t>12=11*12 mēn.</t>
  </si>
  <si>
    <t>Valsts sekretāra vietnieks</t>
  </si>
  <si>
    <t>36</t>
  </si>
  <si>
    <t>Departamenta direktors</t>
  </si>
  <si>
    <t>Kopā</t>
  </si>
  <si>
    <t>Kopā 6 mēn (1000)</t>
  </si>
  <si>
    <t>Kopā 6 mēn (1100)</t>
  </si>
  <si>
    <t>Kopā 6 mēn (1200)</t>
  </si>
  <si>
    <t>12=11*6 mēn.</t>
  </si>
  <si>
    <t>Saime 
(apakšsaime)</t>
  </si>
  <si>
    <t>Mēnešalgu grupa</t>
  </si>
  <si>
    <t>Veselības veicināšanas departamenta direktors</t>
  </si>
  <si>
    <t>IVB</t>
  </si>
  <si>
    <t>Slimību profilakses nodaļas vadītājs</t>
  </si>
  <si>
    <t>35</t>
  </si>
  <si>
    <t>uz programmu 97.00.00 2019.gadā un turpmāk ik gadu</t>
  </si>
  <si>
    <t>uz programmu 97.00.00 2018.gadā</t>
  </si>
  <si>
    <t>uz apakšprogrammu 46.03.00 2019.gadā un turpmāk ik gadu</t>
  </si>
  <si>
    <t>uz apakšprogrammu 46.03.00 2018.gadā</t>
  </si>
  <si>
    <t>Pielikums</t>
  </si>
  <si>
    <t xml:space="preserve">Ministru kabineta rīkojuma “Par Veselības ministrijas padotībā esošo valsts pārvaldes iestāžu reorganizāciju” projekta
sākotnējās ietekmes novērtējuma ziņojumam (anotācijai)
</t>
  </si>
  <si>
    <t>kopā:</t>
  </si>
  <si>
    <t>Gada atalgojums, EUR</t>
  </si>
  <si>
    <t>Resursi izdevumu segšanai (dotācija no vispārējiem ieņēmumiem) un atbilstošie izdevumi kopā:</t>
  </si>
  <si>
    <t>Resursi izdevumu segšanai (ieņēmumi no maksas pakalpojumiem) un atbilstošie izdevumi kopā:</t>
  </si>
  <si>
    <t>Izdevumu pozīcija</t>
  </si>
  <si>
    <r>
      <t xml:space="preserve">Viena rezidenta izmaksa mēnesī budžeta iestādē  </t>
    </r>
    <r>
      <rPr>
        <u/>
        <sz val="10"/>
        <rFont val="Times New Roman"/>
        <family val="1"/>
      </rPr>
      <t>2018.gadā</t>
    </r>
  </si>
  <si>
    <t>Augstskolas izdevumi (2000 k)</t>
  </si>
  <si>
    <t>Rezidentu atlīdzība (1000 k)</t>
  </si>
  <si>
    <t>Mācību un organizatoriskā personāla atlīdzība (1000 k)</t>
  </si>
  <si>
    <t>Ar rezidentūras organizēšanu saistītie izdevumi (2000 k)</t>
  </si>
  <si>
    <t>Kopā - 1000 kods</t>
  </si>
  <si>
    <t>Kopā - 2000 kods</t>
  </si>
  <si>
    <t>Finansējums 2018.gadam</t>
  </si>
  <si>
    <t>Finansējums 2019.gadam</t>
  </si>
  <si>
    <t>Viena rezidenta izmaksa mēnesī budžeta iestādē  2018.gadā</t>
  </si>
  <si>
    <r>
      <t xml:space="preserve">Valsts sporta medicīnas centrs
</t>
    </r>
    <r>
      <rPr>
        <sz val="10"/>
        <rFont val="Times New Roman"/>
        <family val="1"/>
      </rPr>
      <t>(5 rezidenti)</t>
    </r>
  </si>
  <si>
    <t xml:space="preserve"> plāns atbilstoši likumam “Par valsts budžetu 2018.gadam” un ņemot vērā Finanšu ministrijas  rīkojumus</t>
  </si>
  <si>
    <t>Plānotais nepieciešamais finansējums VSMC 2018.gada 1.pusgadā</t>
  </si>
  <si>
    <t xml:space="preserve">Pārdalāmais finansējums uz LU </t>
  </si>
  <si>
    <t xml:space="preserve"> plāns atbilstoši MK 10.04.2018 sēdē (protokols Nr.19 36.paragrāfs) apstiprinātajai pamatbudžeta bāzei 2019.-2021.gadam</t>
  </si>
  <si>
    <t>Plānotais nepieciešamais finansējums VSMC 2019.gadā</t>
  </si>
  <si>
    <t>EKK 1000 Atlīdzība</t>
  </si>
  <si>
    <t>EKK 2000 preces un pakalpojumi</t>
  </si>
  <si>
    <t>EKK 7350 Valsts budžeta transferti valsts budžeta daļēji finansētām atvasinātajām publiskajām personām un budžeta nefinansētām iestādēm noteiktam mērķim</t>
  </si>
  <si>
    <t xml:space="preserve">
</t>
  </si>
  <si>
    <t>Ministru kabineta rīkojuma “Par Veselības ministrijas padotībā esošo valsts pārvaldes iestāžu reorganizāciju” projekta
sākotnējās ietekmes novērtējuma ziņojumam (anotācijai)</t>
  </si>
  <si>
    <t>Izmaiņas pa EKK budžeta apakšprogrammā 02.04.00 "Rezidentu apmācība"</t>
  </si>
  <si>
    <t xml:space="preserve">Starpība starp plānoto 2018.gada finansējumu  un 2018.gada 1.pusgadā plānoto finansējumu </t>
  </si>
  <si>
    <t>precizēta plānotā mēnešalga</t>
  </si>
  <si>
    <t>2018.gadā septembris - decembris</t>
  </si>
  <si>
    <t>VSMC reoarganizācijas finansējumu plānotās finansējuma pārdales 2018.gadā</t>
  </si>
  <si>
    <t>Klasifikācija</t>
  </si>
  <si>
    <t>apakšprogrammas 39.02.00 plāns atbilstoši likumam “Par valsts budžetu 2018.gadam” un ņemot vērā Finanšu ministrijas  rīkojumus:</t>
  </si>
  <si>
    <r>
      <t>apakšprogrammas 39.02.00 plānotais nepieciešamais finansējums VSMC  2018.gada</t>
    </r>
    <r>
      <rPr>
        <u/>
        <sz val="11"/>
        <rFont val="Times New Roman"/>
        <family val="1"/>
        <charset val="186"/>
      </rPr>
      <t xml:space="preserve"> 1.pusgadam:</t>
    </r>
  </si>
  <si>
    <r>
      <t xml:space="preserve"> Plānotais pārdalāmais finansējums no VSMC apakšprogrammas 39.02.00 2018.gada </t>
    </r>
    <r>
      <rPr>
        <u/>
        <sz val="11"/>
        <rFont val="Times New Roman"/>
        <family val="1"/>
        <charset val="186"/>
      </rPr>
      <t>2.pusgadam:</t>
    </r>
  </si>
  <si>
    <r>
      <t xml:space="preserve">2018.gadā plānota ieņēmumu no maksas pakalpojumiem un citu pašu ieņēmumu </t>
    </r>
    <r>
      <rPr>
        <u/>
        <sz val="11"/>
        <rFont val="Times New Roman"/>
        <family val="1"/>
        <charset val="186"/>
      </rPr>
      <t>neizpilde pamatojoties uz VSMC reorganizāciju</t>
    </r>
  </si>
  <si>
    <t xml:space="preserve"> kopā</t>
  </si>
  <si>
    <t>VSMC bez Antidopinga nodaļas finansējuma</t>
  </si>
  <si>
    <t>Antidopinga nodaļas finansējums</t>
  </si>
  <si>
    <r>
      <t xml:space="preserve">VSMC bez Antidopinga nodaļas finansējuma </t>
    </r>
    <r>
      <rPr>
        <u/>
        <sz val="11"/>
        <rFont val="Times New Roman"/>
        <family val="1"/>
        <charset val="186"/>
      </rPr>
      <t>t.sk. 96773 euro atlaišanas pabalstiem un kompensācijām par neizmantoto atvaļinājumu</t>
    </r>
  </si>
  <si>
    <t>VSMC Antidopinga nodaļas finansējums</t>
  </si>
  <si>
    <t>pārdalāmais finansējums uz VM programmu 97.00.00</t>
  </si>
  <si>
    <t>pārdalāmais finansējums uz SPKC apakšprogrammu 46.03.00</t>
  </si>
  <si>
    <t>pārdalāmais finansējums uz NVD (VSIA “Bērnu klīniskā universitātes slimnīca”) apakšprogrammu 33.16.00</t>
  </si>
  <si>
    <t>Antidopinga biroja finansējums apakšprogrammā 39.02.00</t>
  </si>
  <si>
    <t>Resursi izdevumu segšanai</t>
  </si>
  <si>
    <t>Ieņēmumi no maksas pakalpojumiem un citi pašu ieņēmumi</t>
  </si>
  <si>
    <t> Dotācija no vispārējiem ieņēmumiem</t>
  </si>
  <si>
    <t xml:space="preserve">Izdevumi - kopā </t>
  </si>
  <si>
    <t>EKK 2000 Preces un pakalpojumi</t>
  </si>
  <si>
    <t>EKK 3000 Subsīdijas un dotācijas</t>
  </si>
  <si>
    <t>EKK 5000 Pamatkapitāla veidošana</t>
  </si>
  <si>
    <t>VSMC reoarganizācijas finansējumu plānotās finansējuma pārdales 2019.gadā</t>
  </si>
  <si>
    <t>apakšprogrammas 39.02.00 plāns atbilstoši Ministru kabineta 2018.gada 10.aprīļa sēdē (protokols Nr.19 36.paragfrāfs) apstiprinātajai pamatbudžeta bāzei 2019.-2021.gadam:</t>
  </si>
  <si>
    <t xml:space="preserve"> Plānotais pārdalāmais finansējums no VSMC apakšprogrammas 39.02.00 2019.gadam:</t>
  </si>
  <si>
    <r>
      <t xml:space="preserve">2019.gadā plānota ieņēmumu no maksas pakalpojumiem un citu pašu ieņēmumu </t>
    </r>
    <r>
      <rPr>
        <u/>
        <sz val="11"/>
        <rFont val="Times New Roman"/>
        <family val="1"/>
        <charset val="186"/>
      </rPr>
      <t>neizpilde pamatojoties uz VSMC reorganizāciju</t>
    </r>
  </si>
  <si>
    <t>pārdalāmais finansējums uz VM programmu 97.00.00 (personāla speciālista pārcelšanai uz VM no 2018.gada 1.marta)</t>
  </si>
  <si>
    <t xml:space="preserve">Antidopinga biroja finansējums jaunizveidojamā programmā </t>
  </si>
  <si>
    <t>Indikatīvi plānotais veselības aprūpes pakalpojumu tarifs no VSMC pārņemtajiem valsts budžeta apmaksājamiem veselības aprūpes pakalpojumiem, kurus turpmāk sniegs  VSIA “Bērnu klīniskā universitātes slimnīca” šo iepriekšminēto pakalpojumu apmaksai no 2018.gada 1.septembra</t>
  </si>
  <si>
    <t>Pacienti, kuriem nodrošināti sporta medicīnas, iedzīvotāju fiziskās veselības un medicīniskās rehabilitācijas pakalpojumi, (skaits provizoriski plānots 18 000)</t>
  </si>
  <si>
    <r>
      <t xml:space="preserve">No VSMC (apakšprogrammas 39.02.00) tiek pārdalīts finansējums </t>
    </r>
    <r>
      <rPr>
        <u/>
        <sz val="10"/>
        <rFont val="Times New Roman"/>
        <family val="1"/>
        <charset val="186"/>
      </rPr>
      <t>bez amata vietām</t>
    </r>
    <r>
      <rPr>
        <sz val="10"/>
        <rFont val="Times New Roman"/>
        <family val="1"/>
        <charset val="186"/>
      </rPr>
      <t xml:space="preserve"> uz VM (programmu 97.00.00) un SPKC (apakšprogrammu 46.03.00) vispārējām piemaksām un VSAOI dd VM un SPKC esošajiem amatiem.</t>
    </r>
  </si>
  <si>
    <t>Nodaļas vadītājs</t>
  </si>
  <si>
    <t>7=6*20%</t>
  </si>
  <si>
    <t>97.00.00 “Nozaru vadība un politikas plānošana”</t>
  </si>
  <si>
    <t>Kategorija</t>
  </si>
  <si>
    <t>Noteiktā mēnešalga</t>
  </si>
  <si>
    <t xml:space="preserve">Sociālās garantijas </t>
  </si>
  <si>
    <t>7=6*10%</t>
  </si>
  <si>
    <t>8=6*0%</t>
  </si>
  <si>
    <t>9=6*3,33%</t>
  </si>
  <si>
    <t>Vecākais referents</t>
  </si>
  <si>
    <t>EKK 1100 Atalgojums</t>
  </si>
  <si>
    <t>EKK 1210 VSAOI dd</t>
  </si>
  <si>
    <t>EKK 1000  kopā</t>
  </si>
  <si>
    <t xml:space="preserve">39.02.00 “Sporta medicīnas nodrošināšana” </t>
  </si>
  <si>
    <t xml:space="preserve">39.03.00 “Asins un asins komponentu nodrošināšana” </t>
  </si>
  <si>
    <t xml:space="preserve">46.01.00 “Uzraudzība un kontrole” </t>
  </si>
  <si>
    <t>39.06.00 “Tiesu medicīniskā ekspertīze”</t>
  </si>
  <si>
    <t>EKK 2000  mēnesī</t>
  </si>
  <si>
    <t>EKK 2000  kopā</t>
  </si>
  <si>
    <t>-83.186</t>
  </si>
  <si>
    <t>Lai nodrošinātu strukturālo reformu īstenošanu un efektīvu valsts budžeta līdzekļu izmantošanu administratīviem izdevumiem veselības nozarē, pamatojoties uz Ministru kabineta 2017.gada 24.novembra rīkojumu Nr.701 "Par Valsts pārvaldes reformu plānu 2020", Veselības ministrijas 2017.gada 5.decembra rīkojums Nr.13-04/408 "Par personālvadības procesu centralizāciju" paredz:
- Veselības ministrijas Personāla un dokumentu pārvaldības departamentam no 2018.gada 1.februāra pārņemt no Valsts asinsdonoru centra personālvadības jautājumu risināšanu,likvidējot personāla speciālistu amata vietu (0,5 slodzi) un pārceļot vecākā personāla speciālista amata vietu uz Veselības ministrijās Personāla un dokumentu pārvaldības;</t>
  </si>
  <si>
    <t xml:space="preserve">
- Veselības ministrijas Personāla un dokumentu pārvaldības departamentam no 2018.gada 1.marta pārņemt no Valsts sporta medicīnas centra personālvadības jautājumu risināšanu, pārceļot vecākā personāla speciālista amata vietu uz Veselības ministrijās Personāla un dokumentu pārvaldības;</t>
  </si>
  <si>
    <t xml:space="preserve">
- Veselības ministrijas Personāla un dokumentu pārvaldības departamentam no 2018.gada 1.marta pārņemt no Valsts tiesu medicīnas ekspertīzes centra personālvadības jautājumu risināšanu, likvidējot vecākā personāla speciālista amata vietu;</t>
  </si>
  <si>
    <t xml:space="preserve">
- Veselības ministrijas Personāla un dokumentu pārvaldības departamentam no 2018.gada 1.marta daļēji pārņemt no Veselības inspekcijas personālvadības jautājumu risināšanu,  likvidējot vecākā referenta amata vietu. Veselības inspekcijai atstājot personāllietvedības funkciju (papildinot amata aprakstus esošajiem darbiniekiem) un uz Veselības ministriju pāceļot personālatlases funkciju.</t>
  </si>
  <si>
    <t xml:space="preserve">Uz budžeta programmu 97.00.00 “Nozaru vadība un politikas plānošana” 2018.gada ir nepieciešams pārdalīt finansējumu divām amata vietām, pārceļot finansējumu no budžeta apakšprogrammām - 39.02.00 “Sporta medicīnas nodrošināšana”, 39.03.00 “Asins un asins komponentu nodrošināšana”, 46.01.00 “Uzraudzība un kontrole” un 39.06.00 “Tiesu medicīniskā ekspertīze”, kurām personālvadības centralziācijas rezultātā rodas finanšu ekonomija. </t>
  </si>
  <si>
    <t>Finanšu līdzekļu ekonomija tiek daļēji novirzīta uz Veselības ministriju (uz budžeta programmu 97.00.00) izdevumu segšanai 2 personāla speciālistiem, kuri pārcelti no padotības iestādēm.</t>
  </si>
  <si>
    <t>Pārējā līdzekļu ekonomija paliek padotības iestāžu pārziņā novirzot to svarīgu funkciju izpildes nodrošināšanai.</t>
  </si>
  <si>
    <t>Veselības ministrija iesniegs priekšlikumu Finanšu ministrijai, lai atbilstoši iepriekšminētajam aktualizētu nozares 2019.-2021.gada maksimāli pieļaujamā valsts pamatbudžeta izdevumu apjomu:</t>
  </si>
  <si>
    <t>Veselības ministrijas personālvadības centralizācijas aprēķins 2018.gadam</t>
  </si>
  <si>
    <t>Veselības ministrijas personālvadības centralizācijas aprēķins 2019.gadam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</si>
</sst>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60">
    <font>
      <sz val="11"/>
      <color theme="1"/>
      <name val="Calibri"/>
      <family val="2"/>
      <scheme val="minor"/>
    </font>
    <font>
      <sz val="11"/>
      <color theme="1"/>
      <name val="Calibri"/>
      <family val="2"/>
      <charset val="186"/>
      <scheme val="minor"/>
    </font>
    <font>
      <sz val="11"/>
      <color theme="1"/>
      <name val="Calibri"/>
      <family val="2"/>
      <charset val="186"/>
      <scheme val="minor"/>
    </font>
    <font>
      <sz val="11"/>
      <name val="Calibri"/>
      <family val="2"/>
      <scheme val="minor"/>
    </font>
    <font>
      <sz val="10"/>
      <name val="Arial"/>
      <family val="2"/>
      <charset val="186"/>
    </font>
    <font>
      <sz val="12"/>
      <color theme="1"/>
      <name val="Calibri"/>
      <family val="2"/>
      <charset val="186"/>
      <scheme val="minor"/>
    </font>
    <font>
      <sz val="10"/>
      <name val="BaltHelvetica"/>
    </font>
    <font>
      <sz val="11"/>
      <name val="Times New Roman"/>
      <family val="1"/>
      <charset val="204"/>
    </font>
    <font>
      <b/>
      <sz val="11"/>
      <name val="Times New Roman"/>
      <family val="1"/>
      <charset val="186"/>
    </font>
    <font>
      <sz val="10"/>
      <name val="Helv"/>
    </font>
    <font>
      <sz val="10"/>
      <color theme="1"/>
      <name val="Arial"/>
      <family val="2"/>
      <charset val="186"/>
    </font>
    <font>
      <sz val="11"/>
      <name val="Times New Roman"/>
      <family val="1"/>
      <charset val="186"/>
    </font>
    <font>
      <i/>
      <sz val="11"/>
      <name val="Times New Roman"/>
      <family val="1"/>
      <charset val="204"/>
    </font>
    <font>
      <b/>
      <sz val="11"/>
      <name val="Calibri"/>
      <family val="2"/>
      <scheme val="minor"/>
    </font>
    <font>
      <b/>
      <sz val="12"/>
      <name val="Times New Roman"/>
      <family val="1"/>
      <charset val="186"/>
    </font>
    <font>
      <b/>
      <sz val="12"/>
      <name val="Calibri"/>
      <family val="2"/>
      <scheme val="minor"/>
    </font>
    <font>
      <sz val="12"/>
      <name val="Times New Roman"/>
      <family val="1"/>
      <charset val="186"/>
    </font>
    <font>
      <b/>
      <sz val="12"/>
      <name val="Times New Roman"/>
      <family val="1"/>
      <charset val="204"/>
    </font>
    <font>
      <sz val="10"/>
      <name val="Times New Roman"/>
      <family val="1"/>
      <charset val="186"/>
    </font>
    <font>
      <sz val="11"/>
      <name val="Calibri"/>
      <family val="2"/>
      <charset val="186"/>
      <scheme val="minor"/>
    </font>
    <font>
      <sz val="12"/>
      <name val="Calibri"/>
      <family val="2"/>
      <charset val="186"/>
      <scheme val="minor"/>
    </font>
    <font>
      <i/>
      <sz val="11"/>
      <name val="Times New Roman"/>
      <family val="1"/>
      <charset val="186"/>
    </font>
    <font>
      <sz val="11"/>
      <color theme="1"/>
      <name val="Times New Roman"/>
      <family val="1"/>
      <charset val="186"/>
    </font>
    <font>
      <b/>
      <i/>
      <sz val="12"/>
      <name val="Times New Roman"/>
      <family val="1"/>
      <charset val="186"/>
    </font>
    <font>
      <b/>
      <i/>
      <sz val="11"/>
      <name val="Times New Roman"/>
      <family val="1"/>
      <charset val="186"/>
    </font>
    <font>
      <b/>
      <sz val="11"/>
      <color theme="1"/>
      <name val="Times New Roman"/>
      <family val="1"/>
      <charset val="186"/>
    </font>
    <font>
      <b/>
      <sz val="8"/>
      <name val="Times New Roman"/>
      <family val="1"/>
      <charset val="186"/>
    </font>
    <font>
      <sz val="8"/>
      <name val="Times New Roman"/>
      <family val="1"/>
      <charset val="186"/>
    </font>
    <font>
      <i/>
      <sz val="7"/>
      <name val="Times New Roman"/>
      <family val="1"/>
      <charset val="186"/>
    </font>
    <font>
      <sz val="7"/>
      <name val="Times New Roman"/>
      <family val="1"/>
      <charset val="186"/>
    </font>
    <font>
      <b/>
      <i/>
      <sz val="8"/>
      <name val="Times New Roman"/>
      <family val="1"/>
      <charset val="186"/>
    </font>
    <font>
      <sz val="9"/>
      <name val="Times New Roman"/>
      <family val="1"/>
      <charset val="186"/>
    </font>
    <font>
      <b/>
      <sz val="9"/>
      <name val="Times New Roman"/>
      <family val="1"/>
      <charset val="186"/>
    </font>
    <font>
      <sz val="10"/>
      <name val="Times New Roman"/>
      <family val="1"/>
    </font>
    <font>
      <u/>
      <sz val="10"/>
      <name val="Times New Roman"/>
      <family val="1"/>
    </font>
    <font>
      <b/>
      <sz val="10"/>
      <name val="Times New Roman"/>
      <family val="1"/>
    </font>
    <font>
      <b/>
      <u/>
      <sz val="10"/>
      <name val="Times New Roman"/>
      <family val="1"/>
    </font>
    <font>
      <b/>
      <u/>
      <sz val="10"/>
      <color theme="1"/>
      <name val="Times New Roman"/>
      <family val="1"/>
      <charset val="186"/>
    </font>
    <font>
      <sz val="10"/>
      <color theme="1"/>
      <name val="Times New Roman"/>
      <family val="1"/>
    </font>
    <font>
      <sz val="12"/>
      <color theme="1"/>
      <name val="Times New Roman"/>
      <family val="1"/>
      <charset val="186"/>
    </font>
    <font>
      <u/>
      <sz val="11"/>
      <name val="Times New Roman"/>
      <family val="1"/>
      <charset val="186"/>
    </font>
    <font>
      <sz val="11"/>
      <color rgb="FFFF0000"/>
      <name val="Times New Roman"/>
      <family val="1"/>
      <charset val="186"/>
    </font>
    <font>
      <sz val="11"/>
      <color rgb="FF7030A0"/>
      <name val="Times New Roman"/>
      <family val="1"/>
      <charset val="186"/>
    </font>
    <font>
      <b/>
      <sz val="11"/>
      <color rgb="FF7030A0"/>
      <name val="Times New Roman"/>
      <family val="1"/>
      <charset val="186"/>
    </font>
    <font>
      <sz val="10"/>
      <color rgb="FF7030A0"/>
      <name val="Times New Roman"/>
      <family val="1"/>
      <charset val="186"/>
    </font>
    <font>
      <sz val="10"/>
      <name val="RimTimes"/>
      <charset val="186"/>
    </font>
    <font>
      <sz val="14"/>
      <name val="Times New Roman"/>
      <family val="1"/>
      <charset val="186"/>
    </font>
    <font>
      <u/>
      <sz val="10"/>
      <name val="Times New Roman"/>
      <family val="1"/>
      <charset val="186"/>
    </font>
    <font>
      <sz val="11"/>
      <color rgb="FFFF0000"/>
      <name val="Calibri"/>
      <family val="2"/>
      <charset val="186"/>
      <scheme val="minor"/>
    </font>
    <font>
      <sz val="10"/>
      <color rgb="FFFF0000"/>
      <name val="Arial"/>
      <family val="2"/>
      <charset val="186"/>
    </font>
    <font>
      <sz val="8"/>
      <color rgb="FFFF0000"/>
      <name val="Times New Roman"/>
      <family val="1"/>
      <charset val="186"/>
    </font>
    <font>
      <i/>
      <sz val="7"/>
      <color rgb="FFFF0000"/>
      <name val="Times New Roman"/>
      <family val="1"/>
      <charset val="186"/>
    </font>
    <font>
      <sz val="10"/>
      <color indexed="12"/>
      <name val="Times New Roman"/>
      <family val="1"/>
      <charset val="186"/>
    </font>
    <font>
      <b/>
      <sz val="10"/>
      <color rgb="FF7030A0"/>
      <name val="Times New Roman"/>
      <family val="1"/>
      <charset val="186"/>
    </font>
    <font>
      <i/>
      <sz val="8"/>
      <name val="Times New Roman"/>
      <family val="1"/>
      <charset val="186"/>
    </font>
    <font>
      <sz val="11"/>
      <color indexed="12"/>
      <name val="Times New Roman"/>
      <family val="1"/>
      <charset val="186"/>
    </font>
    <font>
      <b/>
      <sz val="11"/>
      <color rgb="FFFF0000"/>
      <name val="Times New Roman"/>
      <family val="1"/>
      <charset val="186"/>
    </font>
    <font>
      <sz val="10"/>
      <color rgb="FFFF0000"/>
      <name val="Times New Roman"/>
      <family val="1"/>
      <charset val="186"/>
    </font>
    <font>
      <b/>
      <sz val="10"/>
      <name val="Times New Roman"/>
      <family val="1"/>
      <charset val="186"/>
    </font>
    <font>
      <u/>
      <sz val="12"/>
      <name val="Times New Roman"/>
      <family val="1"/>
      <charset val="186"/>
    </font>
  </fonts>
  <fills count="1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59999389629810485"/>
        <bgColor theme="4" tint="0.79998168889431442"/>
      </patternFill>
    </fill>
    <fill>
      <patternFill patternType="solid">
        <fgColor rgb="FF92D050"/>
        <bgColor indexed="64"/>
      </patternFill>
    </fill>
    <fill>
      <patternFill patternType="solid">
        <fgColor indexed="9"/>
        <bgColor indexed="64"/>
      </patternFill>
    </fill>
    <fill>
      <patternFill patternType="solid">
        <fgColor rgb="FF66FF33"/>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indexed="52"/>
        <bgColor indexed="64"/>
      </patternFill>
    </fill>
    <fill>
      <patternFill patternType="solid">
        <fgColor indexed="49"/>
        <bgColor indexed="64"/>
      </patternFill>
    </fill>
    <fill>
      <patternFill patternType="solid">
        <fgColor theme="7"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3">
    <xf numFmtId="0" fontId="0" fillId="0" borderId="0"/>
    <xf numFmtId="0" fontId="4" fillId="0" borderId="0"/>
    <xf numFmtId="0" fontId="5" fillId="0" borderId="0"/>
    <xf numFmtId="0" fontId="6" fillId="0" borderId="0"/>
    <xf numFmtId="0" fontId="2" fillId="0" borderId="0"/>
    <xf numFmtId="0" fontId="10" fillId="0" borderId="0"/>
    <xf numFmtId="0" fontId="10" fillId="0" borderId="0"/>
    <xf numFmtId="0" fontId="4" fillId="0" borderId="0"/>
    <xf numFmtId="0" fontId="9" fillId="0" borderId="0"/>
    <xf numFmtId="0" fontId="4" fillId="0" borderId="0"/>
    <xf numFmtId="0" fontId="4" fillId="0" borderId="0"/>
    <xf numFmtId="0" fontId="1" fillId="0" borderId="0"/>
    <xf numFmtId="0" fontId="45" fillId="0" borderId="0"/>
  </cellStyleXfs>
  <cellXfs count="356">
    <xf numFmtId="0" fontId="0" fillId="0" borderId="0" xfId="0"/>
    <xf numFmtId="0" fontId="3" fillId="2" borderId="0" xfId="0" applyFont="1" applyFill="1"/>
    <xf numFmtId="0" fontId="7" fillId="2" borderId="0" xfId="0" applyFont="1" applyFill="1"/>
    <xf numFmtId="0" fontId="11" fillId="0" borderId="1" xfId="9" applyFont="1" applyBorder="1" applyAlignment="1">
      <alignment horizontal="center" vertical="center" wrapText="1"/>
    </xf>
    <xf numFmtId="3" fontId="11" fillId="0" borderId="1" xfId="9" applyNumberFormat="1" applyFont="1" applyBorder="1" applyAlignment="1">
      <alignment horizontal="center" vertical="center" wrapText="1"/>
    </xf>
    <xf numFmtId="3" fontId="8" fillId="0" borderId="1" xfId="9" applyNumberFormat="1" applyFont="1" applyFill="1" applyBorder="1" applyAlignment="1">
      <alignment horizontal="center" vertical="center"/>
    </xf>
    <xf numFmtId="3" fontId="11" fillId="0" borderId="1" xfId="9" applyNumberFormat="1" applyFont="1" applyBorder="1" applyAlignment="1">
      <alignment vertical="center" wrapText="1"/>
    </xf>
    <xf numFmtId="3" fontId="11" fillId="2" borderId="1" xfId="9" applyNumberFormat="1" applyFont="1" applyFill="1" applyBorder="1" applyAlignment="1">
      <alignment vertical="center" wrapText="1"/>
    </xf>
    <xf numFmtId="3" fontId="8" fillId="0" borderId="1" xfId="9" applyNumberFormat="1" applyFont="1" applyFill="1" applyBorder="1" applyAlignment="1">
      <alignment vertical="center"/>
    </xf>
    <xf numFmtId="0" fontId="11" fillId="0" borderId="1" xfId="9" applyFont="1" applyBorder="1" applyAlignment="1">
      <alignment horizontal="right" vertical="top" wrapText="1"/>
    </xf>
    <xf numFmtId="0" fontId="8" fillId="3" borderId="1" xfId="9" applyFont="1" applyFill="1" applyBorder="1" applyAlignment="1">
      <alignment horizontal="center" vertical="top" wrapText="1"/>
    </xf>
    <xf numFmtId="0" fontId="15" fillId="2" borderId="0" xfId="0" applyFont="1" applyFill="1"/>
    <xf numFmtId="0" fontId="8" fillId="0" borderId="1" xfId="9" applyFont="1" applyBorder="1" applyAlignment="1">
      <alignment horizontal="center" vertical="center"/>
    </xf>
    <xf numFmtId="0" fontId="14" fillId="4" borderId="1" xfId="9" applyFont="1" applyFill="1" applyBorder="1" applyAlignment="1">
      <alignment horizontal="center" vertical="top" wrapText="1"/>
    </xf>
    <xf numFmtId="0" fontId="14" fillId="4" borderId="1" xfId="9" applyFont="1" applyFill="1" applyBorder="1" applyAlignment="1">
      <alignment horizontal="center" vertical="top"/>
    </xf>
    <xf numFmtId="0" fontId="14" fillId="4" borderId="1" xfId="9" applyFont="1" applyFill="1" applyBorder="1" applyAlignment="1">
      <alignment horizontal="left" vertical="top" wrapText="1"/>
    </xf>
    <xf numFmtId="3" fontId="15" fillId="2" borderId="0" xfId="0" applyNumberFormat="1" applyFont="1" applyFill="1"/>
    <xf numFmtId="3" fontId="14" fillId="5" borderId="1" xfId="0" applyNumberFormat="1" applyFont="1" applyFill="1" applyBorder="1" applyAlignment="1">
      <alignment horizontal="left" vertical="top" wrapText="1"/>
    </xf>
    <xf numFmtId="3" fontId="11" fillId="0" borderId="1" xfId="9" applyNumberFormat="1" applyFont="1" applyFill="1" applyBorder="1" applyAlignment="1">
      <alignment vertical="center" wrapText="1"/>
    </xf>
    <xf numFmtId="0" fontId="3" fillId="0" borderId="0" xfId="0" applyFont="1" applyFill="1"/>
    <xf numFmtId="0" fontId="12" fillId="0" borderId="0" xfId="0" applyFont="1" applyFill="1"/>
    <xf numFmtId="0" fontId="7" fillId="0" borderId="0" xfId="0" applyFont="1" applyFill="1"/>
    <xf numFmtId="0" fontId="11" fillId="0" borderId="1" xfId="9" applyFont="1" applyFill="1" applyBorder="1" applyAlignment="1">
      <alignment horizontal="center" vertical="top" wrapText="1"/>
    </xf>
    <xf numFmtId="3" fontId="11" fillId="0" borderId="1" xfId="9" applyNumberFormat="1" applyFont="1" applyFill="1" applyBorder="1" applyAlignment="1">
      <alignment horizontal="center" vertical="center" wrapText="1"/>
    </xf>
    <xf numFmtId="0" fontId="8" fillId="0" borderId="1" xfId="9" applyFont="1" applyFill="1" applyBorder="1" applyAlignment="1">
      <alignment horizontal="center" vertical="top" wrapText="1"/>
    </xf>
    <xf numFmtId="0" fontId="11" fillId="0" borderId="1" xfId="9" applyFont="1" applyFill="1" applyBorder="1" applyAlignment="1">
      <alignment horizontal="center" vertical="center" wrapText="1"/>
    </xf>
    <xf numFmtId="0" fontId="11" fillId="0" borderId="1" xfId="9" applyFont="1" applyFill="1" applyBorder="1" applyAlignment="1">
      <alignment horizontal="right" vertical="top" wrapText="1"/>
    </xf>
    <xf numFmtId="0" fontId="8" fillId="0" borderId="1" xfId="9" applyFont="1" applyBorder="1" applyAlignment="1">
      <alignment horizontal="center" vertical="center" wrapText="1"/>
    </xf>
    <xf numFmtId="3" fontId="8" fillId="0" borderId="1" xfId="9" applyNumberFormat="1" applyFont="1" applyFill="1" applyBorder="1" applyAlignment="1">
      <alignment horizontal="center" vertical="center" wrapText="1"/>
    </xf>
    <xf numFmtId="3" fontId="8" fillId="0" borderId="1" xfId="9" applyNumberFormat="1" applyFont="1" applyBorder="1" applyAlignment="1">
      <alignment vertical="center" wrapText="1"/>
    </xf>
    <xf numFmtId="3" fontId="11" fillId="2" borderId="1" xfId="9" applyNumberFormat="1" applyFont="1" applyFill="1" applyBorder="1" applyAlignment="1">
      <alignment horizontal="center" vertical="center" wrapText="1"/>
    </xf>
    <xf numFmtId="0" fontId="8" fillId="3" borderId="1" xfId="9" applyFont="1" applyFill="1" applyBorder="1" applyAlignment="1">
      <alignment horizontal="center" vertical="center" wrapText="1"/>
    </xf>
    <xf numFmtId="0" fontId="15" fillId="0" borderId="0" xfId="0" applyFont="1"/>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0" fontId="4" fillId="0" borderId="1" xfId="0" applyFont="1" applyBorder="1" applyAlignment="1">
      <alignment horizontal="right"/>
    </xf>
    <xf numFmtId="0" fontId="13" fillId="2" borderId="0" xfId="0" applyFont="1" applyFill="1"/>
    <xf numFmtId="3" fontId="11" fillId="0" borderId="1" xfId="9" applyNumberFormat="1" applyFont="1" applyBorder="1" applyAlignment="1">
      <alignment horizontal="right" vertical="center" wrapText="1"/>
    </xf>
    <xf numFmtId="0" fontId="14" fillId="4" borderId="1" xfId="9" applyFont="1" applyFill="1" applyBorder="1" applyAlignment="1">
      <alignment horizontal="right" vertical="top" wrapText="1"/>
    </xf>
    <xf numFmtId="3" fontId="11" fillId="0" borderId="1" xfId="9" applyNumberFormat="1" applyFont="1" applyFill="1" applyBorder="1" applyAlignment="1">
      <alignment horizontal="right" vertical="center" wrapText="1"/>
    </xf>
    <xf numFmtId="0" fontId="19" fillId="2" borderId="0" xfId="0" applyFont="1" applyFill="1" applyAlignment="1">
      <alignment horizontal="center"/>
    </xf>
    <xf numFmtId="0" fontId="16" fillId="4" borderId="1" xfId="9" applyFont="1" applyFill="1" applyBorder="1" applyAlignment="1">
      <alignment horizontal="center" vertical="top"/>
    </xf>
    <xf numFmtId="3" fontId="11" fillId="0" borderId="1" xfId="9" applyNumberFormat="1" applyFont="1" applyFill="1" applyBorder="1" applyAlignment="1">
      <alignment horizontal="center" vertical="center"/>
    </xf>
    <xf numFmtId="0" fontId="20" fillId="2" borderId="0" xfId="0" applyFont="1" applyFill="1" applyAlignment="1">
      <alignment horizontal="center"/>
    </xf>
    <xf numFmtId="0" fontId="19" fillId="0" borderId="0" xfId="0" applyFont="1" applyFill="1" applyAlignment="1">
      <alignment horizontal="center"/>
    </xf>
    <xf numFmtId="0" fontId="21" fillId="0" borderId="0" xfId="0" applyFont="1" applyFill="1" applyAlignment="1">
      <alignment horizontal="center"/>
    </xf>
    <xf numFmtId="0" fontId="11" fillId="0" borderId="0" xfId="0" applyFont="1" applyFill="1" applyAlignment="1">
      <alignment horizontal="center"/>
    </xf>
    <xf numFmtId="0" fontId="11" fillId="2" borderId="0" xfId="0" applyFont="1" applyFill="1" applyAlignment="1">
      <alignment horizontal="center"/>
    </xf>
    <xf numFmtId="3" fontId="8" fillId="0" borderId="1" xfId="0" applyNumberFormat="1" applyFont="1" applyFill="1" applyBorder="1" applyAlignment="1">
      <alignment horizontal="center" vertical="center" wrapText="1"/>
    </xf>
    <xf numFmtId="3" fontId="8" fillId="0" borderId="1" xfId="9" applyNumberFormat="1" applyFont="1" applyFill="1" applyBorder="1" applyAlignment="1">
      <alignment vertical="center" wrapText="1"/>
    </xf>
    <xf numFmtId="0" fontId="18" fillId="0" borderId="1" xfId="0" applyFont="1" applyFill="1" applyBorder="1" applyAlignment="1">
      <alignment horizontal="right" vertical="center" wrapText="1"/>
    </xf>
    <xf numFmtId="0" fontId="16" fillId="0" borderId="1" xfId="9" applyFont="1" applyFill="1" applyBorder="1" applyAlignment="1">
      <alignment horizontal="center" vertical="center" wrapText="1"/>
    </xf>
    <xf numFmtId="0" fontId="11" fillId="0" borderId="1" xfId="9" applyFont="1" applyFill="1" applyBorder="1" applyAlignment="1">
      <alignment vertical="center" wrapText="1"/>
    </xf>
    <xf numFmtId="0" fontId="11" fillId="0" borderId="1" xfId="9" applyFont="1" applyFill="1" applyBorder="1" applyAlignment="1">
      <alignment horizontal="right" vertical="center" wrapText="1"/>
    </xf>
    <xf numFmtId="0" fontId="22" fillId="0" borderId="0" xfId="0" applyFont="1" applyFill="1"/>
    <xf numFmtId="3" fontId="14" fillId="0" borderId="1" xfId="0" applyNumberFormat="1" applyFont="1" applyFill="1" applyBorder="1" applyAlignment="1">
      <alignment horizontal="center" vertical="center" wrapText="1"/>
    </xf>
    <xf numFmtId="0" fontId="14" fillId="0" borderId="1" xfId="9" applyFont="1" applyFill="1" applyBorder="1" applyAlignment="1">
      <alignment horizontal="center" vertical="center"/>
    </xf>
    <xf numFmtId="3" fontId="16" fillId="0" borderId="1" xfId="0" applyNumberFormat="1" applyFont="1" applyFill="1" applyBorder="1" applyAlignment="1">
      <alignment horizontal="center" vertical="center" wrapText="1"/>
    </xf>
    <xf numFmtId="0" fontId="25" fillId="0" borderId="0" xfId="0" applyFont="1" applyFill="1"/>
    <xf numFmtId="4" fontId="11" fillId="0" borderId="1" xfId="9" applyNumberFormat="1" applyFont="1" applyFill="1" applyBorder="1" applyAlignment="1">
      <alignment horizontal="right" vertical="center" wrapText="1"/>
    </xf>
    <xf numFmtId="4" fontId="11" fillId="0" borderId="1" xfId="9" applyNumberFormat="1" applyFont="1" applyFill="1" applyBorder="1" applyAlignment="1">
      <alignment vertical="center" wrapText="1"/>
    </xf>
    <xf numFmtId="0" fontId="14" fillId="0" borderId="6" xfId="0" applyFont="1" applyFill="1" applyBorder="1" applyAlignment="1">
      <alignment horizontal="center" vertical="center"/>
    </xf>
    <xf numFmtId="0" fontId="14" fillId="0" borderId="0" xfId="5" applyFont="1" applyAlignment="1"/>
    <xf numFmtId="0" fontId="14" fillId="0" borderId="0" xfId="5" applyFont="1" applyAlignment="1">
      <alignment horizontal="center"/>
    </xf>
    <xf numFmtId="0" fontId="18" fillId="0" borderId="0" xfId="5" applyFont="1" applyBorder="1"/>
    <xf numFmtId="0" fontId="18" fillId="0" borderId="0" xfId="5" applyFont="1"/>
    <xf numFmtId="0" fontId="8" fillId="0" borderId="0" xfId="5" applyFont="1"/>
    <xf numFmtId="0" fontId="28" fillId="0" borderId="1" xfId="5" applyFont="1" applyBorder="1" applyAlignment="1">
      <alignment horizontal="center" vertical="center" wrapText="1"/>
    </xf>
    <xf numFmtId="0" fontId="28" fillId="0" borderId="1" xfId="5" applyNumberFormat="1" applyFont="1" applyBorder="1" applyAlignment="1">
      <alignment horizontal="center" vertical="center" wrapText="1"/>
    </xf>
    <xf numFmtId="3" fontId="28" fillId="7" borderId="1" xfId="5" applyNumberFormat="1" applyFont="1" applyFill="1" applyBorder="1" applyAlignment="1">
      <alignment horizontal="center" vertical="center" wrapText="1"/>
    </xf>
    <xf numFmtId="3" fontId="28" fillId="7" borderId="1" xfId="5" applyNumberFormat="1" applyFont="1" applyFill="1" applyBorder="1" applyAlignment="1">
      <alignment horizontal="center" vertical="center"/>
    </xf>
    <xf numFmtId="0" fontId="29" fillId="0" borderId="0" xfId="5" applyFont="1" applyAlignment="1">
      <alignment horizontal="center" vertical="center" wrapText="1"/>
    </xf>
    <xf numFmtId="0" fontId="18" fillId="0" borderId="0" xfId="5" applyFont="1" applyAlignment="1">
      <alignment horizontal="left" vertical="center" wrapText="1"/>
    </xf>
    <xf numFmtId="0" fontId="18" fillId="0" borderId="0" xfId="5" applyFont="1" applyAlignment="1">
      <alignment horizontal="center" vertical="center" wrapText="1"/>
    </xf>
    <xf numFmtId="49" fontId="18" fillId="0" borderId="0" xfId="5" applyNumberFormat="1" applyFont="1" applyAlignment="1">
      <alignment horizontal="center"/>
    </xf>
    <xf numFmtId="0" fontId="18" fillId="0" borderId="0" xfId="5" applyFont="1" applyAlignment="1">
      <alignment horizontal="center"/>
    </xf>
    <xf numFmtId="164" fontId="27" fillId="0" borderId="1" xfId="5" applyNumberFormat="1" applyFont="1" applyBorder="1" applyAlignment="1">
      <alignment horizontal="center" vertical="center" wrapText="1"/>
    </xf>
    <xf numFmtId="0" fontId="31" fillId="0" borderId="0" xfId="5" applyFont="1" applyBorder="1"/>
    <xf numFmtId="0" fontId="27" fillId="7" borderId="1" xfId="5" applyFont="1" applyFill="1" applyBorder="1" applyAlignment="1">
      <alignment horizontal="left" vertical="center" wrapText="1"/>
    </xf>
    <xf numFmtId="3" fontId="27" fillId="7" borderId="1" xfId="5" applyNumberFormat="1" applyFont="1" applyFill="1" applyBorder="1" applyAlignment="1">
      <alignment horizontal="center" vertical="center" wrapText="1"/>
    </xf>
    <xf numFmtId="49" fontId="27" fillId="7" borderId="1" xfId="5" applyNumberFormat="1" applyFont="1" applyFill="1" applyBorder="1" applyAlignment="1">
      <alignment horizontal="center" vertical="center"/>
    </xf>
    <xf numFmtId="0" fontId="27" fillId="0" borderId="1" xfId="5" applyFont="1" applyFill="1" applyBorder="1" applyAlignment="1">
      <alignment horizontal="center" vertical="center"/>
    </xf>
    <xf numFmtId="0" fontId="27" fillId="7" borderId="1" xfId="5" applyFont="1" applyFill="1" applyBorder="1" applyAlignment="1">
      <alignment horizontal="center" vertical="center"/>
    </xf>
    <xf numFmtId="0" fontId="27" fillId="0" borderId="1" xfId="5" applyFont="1" applyFill="1" applyBorder="1"/>
    <xf numFmtId="2" fontId="27" fillId="0" borderId="1" xfId="5" applyNumberFormat="1" applyFont="1" applyFill="1" applyBorder="1"/>
    <xf numFmtId="4" fontId="27" fillId="0" borderId="1" xfId="5" applyNumberFormat="1" applyFont="1" applyFill="1" applyBorder="1" applyAlignment="1">
      <alignment horizontal="right" vertical="center" wrapText="1"/>
    </xf>
    <xf numFmtId="0" fontId="31" fillId="0" borderId="0" xfId="5" applyFont="1"/>
    <xf numFmtId="0" fontId="27" fillId="9" borderId="1" xfId="5" applyFont="1" applyFill="1" applyBorder="1" applyAlignment="1">
      <alignment horizontal="right" vertical="center" wrapText="1"/>
    </xf>
    <xf numFmtId="3" fontId="27" fillId="9" borderId="1" xfId="5" applyNumberFormat="1" applyFont="1" applyFill="1" applyBorder="1" applyAlignment="1">
      <alignment horizontal="center" vertical="center" wrapText="1"/>
    </xf>
    <xf numFmtId="0" fontId="26" fillId="6" borderId="1" xfId="5" applyFont="1" applyFill="1" applyBorder="1" applyAlignment="1">
      <alignment horizontal="center" vertical="center" wrapText="1"/>
    </xf>
    <xf numFmtId="2" fontId="26" fillId="6" borderId="1" xfId="5" applyNumberFormat="1" applyFont="1" applyFill="1" applyBorder="1" applyAlignment="1">
      <alignment horizontal="center" vertical="center" wrapText="1"/>
    </xf>
    <xf numFmtId="2" fontId="26" fillId="8" borderId="1" xfId="5" applyNumberFormat="1" applyFont="1" applyFill="1" applyBorder="1" applyAlignment="1">
      <alignment horizontal="center" vertical="center" wrapText="1"/>
    </xf>
    <xf numFmtId="0" fontId="32" fillId="0" borderId="0" xfId="5" applyFont="1"/>
    <xf numFmtId="4" fontId="27" fillId="10" borderId="1" xfId="5" applyNumberFormat="1" applyFont="1" applyFill="1" applyBorder="1" applyAlignment="1">
      <alignment horizontal="right" vertical="center" wrapText="1"/>
    </xf>
    <xf numFmtId="2" fontId="18" fillId="0" borderId="0" xfId="5" applyNumberFormat="1" applyFont="1" applyBorder="1"/>
    <xf numFmtId="0" fontId="7" fillId="2" borderId="0" xfId="0" applyFont="1" applyFill="1" applyAlignment="1">
      <alignment wrapText="1"/>
    </xf>
    <xf numFmtId="0" fontId="7" fillId="2" borderId="0" xfId="0" applyFont="1" applyFill="1" applyAlignment="1">
      <alignment horizontal="right"/>
    </xf>
    <xf numFmtId="0" fontId="26" fillId="0" borderId="1" xfId="5" applyFont="1" applyBorder="1" applyAlignment="1">
      <alignment horizontal="center" vertical="center" wrapText="1"/>
    </xf>
    <xf numFmtId="0" fontId="27" fillId="0" borderId="1" xfId="5" applyFont="1" applyBorder="1" applyAlignment="1">
      <alignment horizontal="center" vertical="center" wrapText="1"/>
    </xf>
    <xf numFmtId="49" fontId="27" fillId="0" borderId="1" xfId="5" applyNumberFormat="1" applyFont="1" applyBorder="1" applyAlignment="1">
      <alignment horizontal="center" vertical="center" wrapText="1"/>
    </xf>
    <xf numFmtId="0" fontId="27" fillId="0" borderId="1" xfId="5" applyFont="1" applyBorder="1" applyAlignment="1">
      <alignment horizontal="center" vertical="center" textRotation="90" wrapText="1"/>
    </xf>
    <xf numFmtId="9" fontId="27" fillId="0" borderId="1" xfId="5" applyNumberFormat="1" applyFont="1" applyBorder="1" applyAlignment="1">
      <alignment horizontal="center" vertical="center" wrapText="1"/>
    </xf>
    <xf numFmtId="0" fontId="18" fillId="0" borderId="1" xfId="5" applyFont="1" applyBorder="1" applyAlignment="1">
      <alignment horizontal="left" vertical="center" wrapText="1"/>
    </xf>
    <xf numFmtId="0" fontId="18" fillId="0" borderId="1" xfId="5" applyFont="1" applyBorder="1" applyAlignment="1">
      <alignment horizontal="center" vertical="center" wrapText="1"/>
    </xf>
    <xf numFmtId="49" fontId="18" fillId="0" borderId="1" xfId="5" applyNumberFormat="1" applyFont="1" applyBorder="1" applyAlignment="1">
      <alignment horizontal="center"/>
    </xf>
    <xf numFmtId="0" fontId="18" fillId="0" borderId="1" xfId="5" applyFont="1" applyBorder="1" applyAlignment="1">
      <alignment horizontal="center"/>
    </xf>
    <xf numFmtId="0" fontId="18" fillId="0" borderId="1" xfId="5" applyFont="1" applyBorder="1"/>
    <xf numFmtId="0" fontId="30" fillId="8" borderId="1" xfId="5" applyFont="1" applyFill="1" applyBorder="1" applyAlignment="1">
      <alignment horizontal="left" vertical="center" wrapText="1"/>
    </xf>
    <xf numFmtId="49" fontId="27" fillId="8" borderId="1" xfId="5" applyNumberFormat="1" applyFont="1" applyFill="1" applyBorder="1" applyAlignment="1">
      <alignment horizontal="center" vertical="center"/>
    </xf>
    <xf numFmtId="0" fontId="27" fillId="8" borderId="1" xfId="5" applyFont="1" applyFill="1" applyBorder="1" applyAlignment="1">
      <alignment horizontal="center" vertical="center"/>
    </xf>
    <xf numFmtId="0" fontId="27" fillId="8" borderId="1" xfId="5" applyFont="1" applyFill="1" applyBorder="1"/>
    <xf numFmtId="49" fontId="18" fillId="9" borderId="1" xfId="5" applyNumberFormat="1" applyFont="1" applyFill="1" applyBorder="1" applyAlignment="1">
      <alignment horizontal="center"/>
    </xf>
    <xf numFmtId="0" fontId="18" fillId="9" borderId="1" xfId="5" applyFont="1" applyFill="1" applyBorder="1" applyAlignment="1">
      <alignment horizontal="center"/>
    </xf>
    <xf numFmtId="3" fontId="11" fillId="0" borderId="1" xfId="9" applyNumberFormat="1" applyFont="1" applyFill="1" applyBorder="1" applyAlignment="1">
      <alignment vertical="center"/>
    </xf>
    <xf numFmtId="0" fontId="19" fillId="0" borderId="0" xfId="0" applyFont="1"/>
    <xf numFmtId="0" fontId="19" fillId="0" borderId="0" xfId="0" applyFont="1" applyFill="1"/>
    <xf numFmtId="3" fontId="8" fillId="3" borderId="1" xfId="9" applyNumberFormat="1" applyFont="1" applyFill="1" applyBorder="1" applyAlignment="1">
      <alignment horizontal="right" vertical="center" wrapText="1"/>
    </xf>
    <xf numFmtId="3" fontId="8" fillId="3" borderId="1" xfId="9" applyNumberFormat="1" applyFont="1" applyFill="1" applyBorder="1" applyAlignment="1">
      <alignment horizontal="right" vertical="center"/>
    </xf>
    <xf numFmtId="3" fontId="11" fillId="3" borderId="1" xfId="9" applyNumberFormat="1" applyFont="1" applyFill="1" applyBorder="1" applyAlignment="1">
      <alignment horizontal="right" vertical="center"/>
    </xf>
    <xf numFmtId="0" fontId="13" fillId="2" borderId="0" xfId="0" applyFont="1" applyFill="1" applyAlignment="1">
      <alignment horizontal="right"/>
    </xf>
    <xf numFmtId="3" fontId="12" fillId="0" borderId="0" xfId="0" applyNumberFormat="1" applyFont="1" applyFill="1"/>
    <xf numFmtId="0" fontId="7" fillId="2" borderId="0" xfId="0" applyFont="1" applyFill="1" applyAlignment="1">
      <alignment horizontal="right" wrapText="1"/>
    </xf>
    <xf numFmtId="0" fontId="35" fillId="0" borderId="0" xfId="0" applyFont="1" applyAlignment="1">
      <alignment vertical="center"/>
    </xf>
    <xf numFmtId="3" fontId="35" fillId="0" borderId="0" xfId="0" applyNumberFormat="1" applyFont="1" applyFill="1" applyBorder="1" applyAlignment="1">
      <alignment vertical="center"/>
    </xf>
    <xf numFmtId="0" fontId="33" fillId="0" borderId="0" xfId="0" applyFont="1" applyAlignment="1">
      <alignment vertical="center" wrapText="1"/>
    </xf>
    <xf numFmtId="3" fontId="35" fillId="0" borderId="0" xfId="0" applyNumberFormat="1" applyFont="1" applyFill="1" applyBorder="1" applyAlignment="1">
      <alignment vertical="center" wrapText="1"/>
    </xf>
    <xf numFmtId="0" fontId="33" fillId="0" borderId="0" xfId="0" applyFont="1" applyAlignment="1">
      <alignment horizontal="center" vertical="center" wrapText="1"/>
    </xf>
    <xf numFmtId="3" fontId="33" fillId="0" borderId="0" xfId="0" applyNumberFormat="1" applyFont="1" applyFill="1" applyBorder="1" applyAlignment="1">
      <alignment horizontal="center" vertical="center" wrapText="1"/>
    </xf>
    <xf numFmtId="0" fontId="35" fillId="11" borderId="9" xfId="0" applyFont="1" applyFill="1" applyBorder="1" applyAlignment="1">
      <alignment vertical="center" wrapText="1"/>
    </xf>
    <xf numFmtId="2" fontId="35" fillId="11" borderId="10" xfId="0" applyNumberFormat="1" applyFont="1" applyFill="1" applyBorder="1" applyAlignment="1">
      <alignment horizontal="center" vertical="center"/>
    </xf>
    <xf numFmtId="0" fontId="33" fillId="0" borderId="0" xfId="0" applyFont="1" applyAlignment="1">
      <alignment vertical="center"/>
    </xf>
    <xf numFmtId="3" fontId="35" fillId="0" borderId="0" xfId="0" applyNumberFormat="1" applyFont="1" applyFill="1" applyBorder="1" applyAlignment="1">
      <alignment horizontal="right" vertical="center"/>
    </xf>
    <xf numFmtId="0" fontId="33" fillId="0" borderId="9" xfId="0" applyFont="1" applyFill="1" applyBorder="1" applyAlignment="1">
      <alignment vertical="center"/>
    </xf>
    <xf numFmtId="0" fontId="33" fillId="0" borderId="10" xfId="0" applyFont="1" applyFill="1" applyBorder="1" applyAlignment="1">
      <alignment horizontal="center" vertical="center"/>
    </xf>
    <xf numFmtId="3" fontId="33" fillId="0" borderId="0" xfId="0" applyNumberFormat="1" applyFont="1" applyFill="1" applyBorder="1" applyAlignment="1">
      <alignment horizontal="right" vertical="center"/>
    </xf>
    <xf numFmtId="0" fontId="33" fillId="0" borderId="9" xfId="0" applyFont="1" applyFill="1" applyBorder="1" applyAlignment="1">
      <alignment vertical="center" wrapText="1"/>
    </xf>
    <xf numFmtId="0" fontId="33" fillId="0" borderId="9" xfId="0" applyFont="1" applyBorder="1" applyAlignment="1">
      <alignment vertical="center" wrapText="1"/>
    </xf>
    <xf numFmtId="2" fontId="33" fillId="0" borderId="10" xfId="0" applyNumberFormat="1" applyFont="1" applyBorder="1" applyAlignment="1">
      <alignment horizontal="center" vertical="center"/>
    </xf>
    <xf numFmtId="0" fontId="33" fillId="0" borderId="11" xfId="0" applyFont="1" applyBorder="1" applyAlignment="1">
      <alignment vertical="center" wrapText="1"/>
    </xf>
    <xf numFmtId="2" fontId="33" fillId="0" borderId="12" xfId="0" applyNumberFormat="1" applyFont="1" applyBorder="1" applyAlignment="1">
      <alignment horizontal="center" vertical="center"/>
    </xf>
    <xf numFmtId="0" fontId="35" fillId="0" borderId="13" xfId="0" applyFont="1" applyBorder="1" applyAlignment="1">
      <alignment horizontal="left" vertical="center" wrapText="1" indent="2"/>
    </xf>
    <xf numFmtId="2" fontId="35" fillId="0" borderId="14" xfId="0" applyNumberFormat="1" applyFont="1" applyBorder="1" applyAlignment="1">
      <alignment horizontal="center" vertical="center"/>
    </xf>
    <xf numFmtId="0" fontId="35" fillId="0" borderId="15" xfId="0" applyFont="1" applyBorder="1" applyAlignment="1">
      <alignment horizontal="left" vertical="center" wrapText="1" indent="2"/>
    </xf>
    <xf numFmtId="2" fontId="35" fillId="0" borderId="16" xfId="0" applyNumberFormat="1" applyFont="1" applyBorder="1" applyAlignment="1">
      <alignment horizontal="center" vertical="center"/>
    </xf>
    <xf numFmtId="0" fontId="33" fillId="0" borderId="0" xfId="0" applyFont="1" applyBorder="1" applyAlignment="1">
      <alignment vertical="center" wrapText="1"/>
    </xf>
    <xf numFmtId="0" fontId="33" fillId="0" borderId="0" xfId="0" applyFont="1" applyBorder="1" applyAlignment="1">
      <alignment horizontal="center" vertical="center"/>
    </xf>
    <xf numFmtId="3" fontId="33" fillId="0" borderId="0" xfId="0" applyNumberFormat="1" applyFont="1" applyAlignment="1">
      <alignment vertical="center"/>
    </xf>
    <xf numFmtId="3" fontId="33" fillId="0" borderId="9" xfId="0" applyNumberFormat="1" applyFont="1" applyBorder="1" applyAlignment="1">
      <alignment horizontal="center" vertical="center" wrapText="1"/>
    </xf>
    <xf numFmtId="3" fontId="33" fillId="0" borderId="1" xfId="0" applyNumberFormat="1" applyFont="1" applyBorder="1" applyAlignment="1">
      <alignment horizontal="center" vertical="center" wrapText="1"/>
    </xf>
    <xf numFmtId="3" fontId="33" fillId="0" borderId="10" xfId="0" applyNumberFormat="1" applyFont="1" applyBorder="1" applyAlignment="1">
      <alignment horizontal="center" vertical="center" wrapText="1"/>
    </xf>
    <xf numFmtId="3" fontId="35" fillId="11" borderId="9" xfId="0" applyNumberFormat="1" applyFont="1" applyFill="1" applyBorder="1" applyAlignment="1">
      <alignment horizontal="right" vertical="center"/>
    </xf>
    <xf numFmtId="3" fontId="35" fillId="11" borderId="1" xfId="0" applyNumberFormat="1" applyFont="1" applyFill="1" applyBorder="1" applyAlignment="1">
      <alignment horizontal="right" vertical="center"/>
    </xf>
    <xf numFmtId="3" fontId="35" fillId="11" borderId="10" xfId="0" applyNumberFormat="1" applyFont="1" applyFill="1" applyBorder="1" applyAlignment="1">
      <alignment horizontal="right" vertical="center"/>
    </xf>
    <xf numFmtId="0" fontId="33" fillId="0" borderId="9" xfId="0" applyFont="1" applyBorder="1" applyAlignment="1">
      <alignment horizontal="left" vertical="center" wrapText="1" indent="2"/>
    </xf>
    <xf numFmtId="3" fontId="33" fillId="0" borderId="9" xfId="0" applyNumberFormat="1" applyFont="1" applyBorder="1" applyAlignment="1">
      <alignment horizontal="right" vertical="center"/>
    </xf>
    <xf numFmtId="3" fontId="33" fillId="0" borderId="1" xfId="0" applyNumberFormat="1" applyFont="1" applyBorder="1" applyAlignment="1">
      <alignment horizontal="right" vertical="center"/>
    </xf>
    <xf numFmtId="3" fontId="33" fillId="0" borderId="10" xfId="0" applyNumberFormat="1" applyFont="1" applyBorder="1" applyAlignment="1">
      <alignment horizontal="right" vertical="center"/>
    </xf>
    <xf numFmtId="0" fontId="33" fillId="0" borderId="19" xfId="0" applyFont="1" applyBorder="1" applyAlignment="1">
      <alignment horizontal="left" vertical="center" wrapText="1" indent="2"/>
    </xf>
    <xf numFmtId="2" fontId="33" fillId="0" borderId="16" xfId="0" applyNumberFormat="1" applyFont="1" applyBorder="1" applyAlignment="1">
      <alignment horizontal="center" vertical="center"/>
    </xf>
    <xf numFmtId="3" fontId="33" fillId="0" borderId="19" xfId="0" applyNumberFormat="1" applyFont="1" applyBorder="1" applyAlignment="1">
      <alignment horizontal="right" vertical="center"/>
    </xf>
    <xf numFmtId="3" fontId="33" fillId="0" borderId="20" xfId="0" applyNumberFormat="1" applyFont="1" applyBorder="1" applyAlignment="1">
      <alignment horizontal="right" vertical="center"/>
    </xf>
    <xf numFmtId="3" fontId="38" fillId="0" borderId="0" xfId="0" applyNumberFormat="1" applyFont="1" applyAlignment="1">
      <alignment vertical="center"/>
    </xf>
    <xf numFmtId="0" fontId="33" fillId="0" borderId="0" xfId="0" applyFont="1"/>
    <xf numFmtId="0" fontId="39" fillId="0" borderId="0" xfId="0" applyFont="1"/>
    <xf numFmtId="0" fontId="25" fillId="0" borderId="0" xfId="0" applyFont="1"/>
    <xf numFmtId="0" fontId="7" fillId="2" borderId="0" xfId="0" applyFont="1" applyFill="1" applyAlignment="1">
      <alignment horizontal="right" vertical="center" wrapText="1"/>
    </xf>
    <xf numFmtId="3" fontId="33" fillId="0" borderId="20" xfId="0" applyNumberFormat="1" applyFont="1" applyFill="1" applyBorder="1" applyAlignment="1">
      <alignment horizontal="right" vertical="center"/>
    </xf>
    <xf numFmtId="3" fontId="33" fillId="12" borderId="16" xfId="0" applyNumberFormat="1" applyFont="1" applyFill="1" applyBorder="1" applyAlignment="1">
      <alignment horizontal="right" vertical="center"/>
    </xf>
    <xf numFmtId="0" fontId="22" fillId="0" borderId="0" xfId="0" applyFont="1" applyFill="1" applyAlignment="1">
      <alignment vertical="center" wrapText="1"/>
    </xf>
    <xf numFmtId="0" fontId="14" fillId="0" borderId="0" xfId="0" applyFont="1" applyFill="1"/>
    <xf numFmtId="0" fontId="18" fillId="0" borderId="0" xfId="0" applyFont="1" applyFill="1"/>
    <xf numFmtId="0" fontId="11" fillId="0" borderId="0" xfId="0" applyFont="1" applyFill="1"/>
    <xf numFmtId="3" fontId="11" fillId="0" borderId="0" xfId="0"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8" fillId="13" borderId="23" xfId="0" applyNumberFormat="1" applyFont="1" applyFill="1" applyBorder="1" applyAlignment="1">
      <alignment horizontal="center" vertical="center" wrapText="1"/>
    </xf>
    <xf numFmtId="3" fontId="8" fillId="13" borderId="9" xfId="0" applyNumberFormat="1" applyFont="1" applyFill="1" applyBorder="1" applyAlignment="1">
      <alignment horizontal="center" vertical="center" wrapText="1"/>
    </xf>
    <xf numFmtId="3" fontId="8" fillId="13" borderId="1" xfId="0" applyNumberFormat="1" applyFont="1" applyFill="1" applyBorder="1" applyAlignment="1">
      <alignment horizontal="center" vertical="center" wrapText="1"/>
    </xf>
    <xf numFmtId="3" fontId="8" fillId="13" borderId="10" xfId="0" applyNumberFormat="1" applyFont="1" applyFill="1" applyBorder="1" applyAlignment="1">
      <alignment horizontal="center" vertical="center" wrapText="1"/>
    </xf>
    <xf numFmtId="3" fontId="11" fillId="0" borderId="0" xfId="0" applyNumberFormat="1" applyFont="1" applyFill="1" applyAlignment="1">
      <alignment horizontal="center"/>
    </xf>
    <xf numFmtId="3" fontId="8" fillId="0" borderId="0" xfId="0" applyNumberFormat="1" applyFont="1" applyFill="1" applyBorder="1" applyAlignment="1">
      <alignment horizontal="center" vertical="center" wrapText="1"/>
    </xf>
    <xf numFmtId="3" fontId="11" fillId="0" borderId="23" xfId="0" applyNumberFormat="1" applyFont="1" applyFill="1" applyBorder="1" applyAlignment="1">
      <alignment horizontal="right" vertical="center" wrapText="1"/>
    </xf>
    <xf numFmtId="3" fontId="41" fillId="0" borderId="0" xfId="0" applyNumberFormat="1" applyFont="1" applyFill="1" applyBorder="1" applyAlignment="1">
      <alignment horizontal="left" vertical="center" wrapText="1"/>
    </xf>
    <xf numFmtId="3" fontId="11" fillId="0" borderId="23" xfId="0" applyNumberFormat="1" applyFont="1" applyFill="1" applyBorder="1" applyAlignment="1">
      <alignment horizontal="center" vertical="center" wrapText="1"/>
    </xf>
    <xf numFmtId="3" fontId="18" fillId="0" borderId="0" xfId="0" applyNumberFormat="1" applyFont="1" applyFill="1"/>
    <xf numFmtId="3" fontId="11" fillId="0" borderId="0" xfId="0" applyNumberFormat="1" applyFont="1" applyFill="1"/>
    <xf numFmtId="3" fontId="8" fillId="14" borderId="23" xfId="0" applyNumberFormat="1" applyFont="1" applyFill="1" applyBorder="1" applyAlignment="1">
      <alignment horizontal="center" vertical="center" wrapText="1"/>
    </xf>
    <xf numFmtId="3" fontId="8" fillId="14" borderId="9" xfId="0" applyNumberFormat="1" applyFont="1" applyFill="1" applyBorder="1" applyAlignment="1">
      <alignment horizontal="center" vertical="center" wrapText="1"/>
    </xf>
    <xf numFmtId="3" fontId="8" fillId="14" borderId="1" xfId="0" applyNumberFormat="1" applyFont="1" applyFill="1" applyBorder="1" applyAlignment="1">
      <alignment horizontal="center" vertical="center" wrapText="1"/>
    </xf>
    <xf numFmtId="3" fontId="8" fillId="14" borderId="10" xfId="0" applyNumberFormat="1" applyFont="1" applyFill="1" applyBorder="1" applyAlignment="1">
      <alignment horizontal="center" vertical="center" wrapText="1"/>
    </xf>
    <xf numFmtId="3" fontId="11" fillId="0" borderId="9" xfId="0" applyNumberFormat="1"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3" fontId="11" fillId="0" borderId="23" xfId="0" applyNumberFormat="1" applyFont="1" applyFill="1" applyBorder="1" applyAlignment="1" applyProtection="1">
      <alignment horizontal="center" vertical="center" wrapText="1"/>
      <protection locked="0"/>
    </xf>
    <xf numFmtId="3" fontId="11" fillId="0" borderId="24" xfId="0" applyNumberFormat="1" applyFont="1" applyFill="1" applyBorder="1" applyAlignment="1">
      <alignment horizontal="right" vertical="center" wrapText="1"/>
    </xf>
    <xf numFmtId="3" fontId="11" fillId="0" borderId="19" xfId="0" applyNumberFormat="1" applyFont="1" applyFill="1" applyBorder="1" applyAlignment="1" applyProtection="1">
      <alignment horizontal="center" vertical="center" wrapText="1"/>
      <protection locked="0"/>
    </xf>
    <xf numFmtId="3" fontId="11" fillId="0" borderId="20" xfId="0" applyNumberFormat="1" applyFont="1" applyFill="1" applyBorder="1" applyAlignment="1" applyProtection="1">
      <alignment horizontal="center" vertical="center" wrapText="1"/>
      <protection locked="0"/>
    </xf>
    <xf numFmtId="3" fontId="11" fillId="0" borderId="16" xfId="0" applyNumberFormat="1" applyFont="1" applyFill="1" applyBorder="1" applyAlignment="1" applyProtection="1">
      <alignment horizontal="center" vertical="center" wrapText="1"/>
      <protection locked="0"/>
    </xf>
    <xf numFmtId="3" fontId="11" fillId="0" borderId="24"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lignment horizontal="right" vertical="center" wrapText="1"/>
    </xf>
    <xf numFmtId="0" fontId="11" fillId="0" borderId="0" xfId="0" applyFont="1" applyFill="1" applyAlignment="1">
      <alignment vertical="center" wrapText="1"/>
    </xf>
    <xf numFmtId="3" fontId="11" fillId="0" borderId="25" xfId="0" applyNumberFormat="1" applyFont="1" applyFill="1" applyBorder="1" applyAlignment="1">
      <alignment vertical="center" wrapText="1"/>
    </xf>
    <xf numFmtId="3" fontId="11" fillId="0" borderId="25"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3" fontId="42" fillId="0" borderId="25" xfId="0" applyNumberFormat="1" applyFont="1" applyFill="1" applyBorder="1" applyAlignment="1">
      <alignment horizontal="center" vertical="center" wrapText="1"/>
    </xf>
    <xf numFmtId="3" fontId="43" fillId="0" borderId="25" xfId="0" applyNumberFormat="1" applyFont="1" applyFill="1" applyBorder="1" applyAlignment="1">
      <alignment horizontal="center" vertical="center" wrapText="1"/>
    </xf>
    <xf numFmtId="3" fontId="42" fillId="0" borderId="25" xfId="0" applyNumberFormat="1" applyFont="1" applyFill="1" applyBorder="1" applyAlignment="1" applyProtection="1">
      <alignment horizontal="center" vertical="center" wrapText="1"/>
      <protection locked="0"/>
    </xf>
    <xf numFmtId="0" fontId="11" fillId="0" borderId="0" xfId="0" applyFont="1" applyFill="1" applyAlignment="1">
      <alignment wrapText="1"/>
    </xf>
    <xf numFmtId="3" fontId="44" fillId="0" borderId="0" xfId="0" applyNumberFormat="1" applyFont="1" applyFill="1"/>
    <xf numFmtId="0" fontId="44" fillId="0" borderId="0" xfId="0" applyFont="1" applyFill="1"/>
    <xf numFmtId="1" fontId="16" fillId="0" borderId="0" xfId="12" applyNumberFormat="1" applyFont="1"/>
    <xf numFmtId="0" fontId="46" fillId="0" borderId="0" xfId="0" applyFont="1"/>
    <xf numFmtId="0" fontId="7" fillId="2" borderId="0" xfId="0" applyFont="1" applyFill="1" applyAlignment="1">
      <alignment vertical="center" wrapText="1"/>
    </xf>
    <xf numFmtId="0" fontId="15" fillId="0" borderId="5" xfId="0" applyFont="1" applyBorder="1" applyAlignment="1">
      <alignment horizontal="center" vertical="center"/>
    </xf>
    <xf numFmtId="0" fontId="49" fillId="0" borderId="1" xfId="0" applyFont="1" applyFill="1" applyBorder="1" applyAlignment="1">
      <alignment horizontal="right"/>
    </xf>
    <xf numFmtId="0" fontId="41" fillId="0" borderId="1" xfId="9" applyFont="1" applyFill="1" applyBorder="1" applyAlignment="1">
      <alignment horizontal="right" vertical="top" wrapText="1"/>
    </xf>
    <xf numFmtId="0" fontId="41" fillId="0" borderId="1" xfId="9" applyFont="1" applyFill="1" applyBorder="1" applyAlignment="1">
      <alignment horizontal="center" vertical="center" wrapText="1"/>
    </xf>
    <xf numFmtId="3" fontId="41" fillId="0" borderId="1" xfId="9" applyNumberFormat="1" applyFont="1" applyFill="1" applyBorder="1" applyAlignment="1">
      <alignment horizontal="right" vertical="center" wrapText="1"/>
    </xf>
    <xf numFmtId="3" fontId="41" fillId="0" borderId="1" xfId="9" applyNumberFormat="1" applyFont="1" applyFill="1" applyBorder="1" applyAlignment="1">
      <alignment vertical="center" wrapText="1"/>
    </xf>
    <xf numFmtId="3" fontId="41" fillId="0" borderId="1" xfId="9" applyNumberFormat="1" applyFont="1" applyFill="1" applyBorder="1" applyAlignment="1">
      <alignment vertical="center"/>
    </xf>
    <xf numFmtId="3" fontId="41" fillId="0" borderId="1" xfId="9" applyNumberFormat="1" applyFont="1" applyFill="1" applyBorder="1" applyAlignment="1">
      <alignment horizontal="center" vertical="center"/>
    </xf>
    <xf numFmtId="0" fontId="48" fillId="0" borderId="0" xfId="0" applyFont="1" applyFill="1"/>
    <xf numFmtId="9" fontId="50" fillId="0" borderId="1" xfId="5" applyNumberFormat="1" applyFont="1" applyBorder="1" applyAlignment="1">
      <alignment horizontal="center" vertical="center" wrapText="1"/>
    </xf>
    <xf numFmtId="3" fontId="51" fillId="7" borderId="1" xfId="5" applyNumberFormat="1" applyFont="1" applyFill="1" applyBorder="1" applyAlignment="1">
      <alignment horizontal="center" vertical="center" wrapText="1"/>
    </xf>
    <xf numFmtId="0" fontId="18" fillId="0" borderId="0" xfId="5" applyFont="1" applyAlignment="1">
      <alignment horizontal="left" vertical="center" wrapText="1"/>
    </xf>
    <xf numFmtId="0" fontId="52" fillId="0" borderId="0" xfId="5" applyFont="1" applyAlignment="1">
      <alignment horizontal="center"/>
    </xf>
    <xf numFmtId="0" fontId="53" fillId="0" borderId="0" xfId="5" applyFont="1" applyBorder="1"/>
    <xf numFmtId="0" fontId="8" fillId="0" borderId="1" xfId="5" applyFont="1" applyBorder="1" applyAlignment="1">
      <alignment horizontal="center" vertical="center" wrapText="1"/>
    </xf>
    <xf numFmtId="0" fontId="11" fillId="0" borderId="1" xfId="5" applyFont="1" applyBorder="1" applyAlignment="1">
      <alignment horizontal="center" vertical="center" wrapText="1"/>
    </xf>
    <xf numFmtId="49" fontId="11" fillId="0" borderId="1" xfId="5" applyNumberFormat="1" applyFont="1" applyBorder="1" applyAlignment="1">
      <alignment horizontal="center" vertical="center" wrapText="1"/>
    </xf>
    <xf numFmtId="0" fontId="11" fillId="0" borderId="1" xfId="5" applyFont="1" applyBorder="1" applyAlignment="1">
      <alignment horizontal="center" vertical="center" textRotation="90" wrapText="1"/>
    </xf>
    <xf numFmtId="9" fontId="11" fillId="0" borderId="1" xfId="5" applyNumberFormat="1" applyFont="1" applyBorder="1" applyAlignment="1">
      <alignment horizontal="center" vertical="center" wrapText="1"/>
    </xf>
    <xf numFmtId="0" fontId="54" fillId="0" borderId="1" xfId="5" applyFont="1" applyBorder="1" applyAlignment="1">
      <alignment horizontal="center" vertical="center" wrapText="1"/>
    </xf>
    <xf numFmtId="0" fontId="54" fillId="0" borderId="1" xfId="5" applyNumberFormat="1" applyFont="1" applyBorder="1" applyAlignment="1">
      <alignment horizontal="center" vertical="center" wrapText="1"/>
    </xf>
    <xf numFmtId="3" fontId="54" fillId="7" borderId="1" xfId="5" applyNumberFormat="1" applyFont="1" applyFill="1" applyBorder="1" applyAlignment="1">
      <alignment horizontal="center" vertical="center" wrapText="1"/>
    </xf>
    <xf numFmtId="3" fontId="54" fillId="7" borderId="1" xfId="5" applyNumberFormat="1" applyFont="1" applyFill="1" applyBorder="1" applyAlignment="1">
      <alignment horizontal="center" vertical="center"/>
    </xf>
    <xf numFmtId="0" fontId="27" fillId="0" borderId="0" xfId="5" applyFont="1" applyAlignment="1">
      <alignment horizontal="center" vertical="center" wrapText="1"/>
    </xf>
    <xf numFmtId="0" fontId="11" fillId="7" borderId="1" xfId="5" applyFont="1" applyFill="1" applyBorder="1" applyAlignment="1">
      <alignment horizontal="center" vertical="center" wrapText="1"/>
    </xf>
    <xf numFmtId="3" fontId="11" fillId="7" borderId="1" xfId="5" applyNumberFormat="1" applyFont="1" applyFill="1" applyBorder="1" applyAlignment="1">
      <alignment horizontal="center" vertical="center" wrapText="1"/>
    </xf>
    <xf numFmtId="0" fontId="38" fillId="0" borderId="1" xfId="0" applyFont="1" applyBorder="1" applyAlignment="1">
      <alignment horizontal="center"/>
    </xf>
    <xf numFmtId="0" fontId="11" fillId="7" borderId="1" xfId="5" applyFont="1" applyFill="1" applyBorder="1" applyAlignment="1">
      <alignment horizontal="center" vertical="center"/>
    </xf>
    <xf numFmtId="0" fontId="11" fillId="0" borderId="1" xfId="5" applyFont="1" applyFill="1" applyBorder="1" applyAlignment="1">
      <alignment horizontal="center"/>
    </xf>
    <xf numFmtId="2" fontId="11" fillId="0" borderId="1" xfId="5" applyNumberFormat="1" applyFont="1" applyFill="1" applyBorder="1" applyAlignment="1">
      <alignment horizontal="center"/>
    </xf>
    <xf numFmtId="4" fontId="11" fillId="0" borderId="1" xfId="5" applyNumberFormat="1" applyFont="1" applyFill="1" applyBorder="1" applyAlignment="1">
      <alignment horizontal="center" vertical="center" wrapText="1"/>
    </xf>
    <xf numFmtId="2" fontId="42" fillId="0" borderId="0" xfId="5" applyNumberFormat="1" applyFont="1" applyAlignment="1">
      <alignment horizontal="center"/>
    </xf>
    <xf numFmtId="0" fontId="42" fillId="0" borderId="0" xfId="5" applyFont="1" applyAlignment="1">
      <alignment horizontal="center"/>
    </xf>
    <xf numFmtId="0" fontId="41" fillId="0" borderId="0" xfId="5" applyFont="1" applyAlignment="1">
      <alignment horizontal="center"/>
    </xf>
    <xf numFmtId="0" fontId="11" fillId="0" borderId="0" xfId="5" applyFont="1" applyAlignment="1">
      <alignment horizontal="center"/>
    </xf>
    <xf numFmtId="0" fontId="11" fillId="0" borderId="1" xfId="5" applyFont="1" applyFill="1" applyBorder="1" applyAlignment="1">
      <alignment horizontal="right" vertical="center" wrapText="1"/>
    </xf>
    <xf numFmtId="3" fontId="11" fillId="0" borderId="1" xfId="5" applyNumberFormat="1" applyFont="1" applyFill="1" applyBorder="1" applyAlignment="1">
      <alignment horizontal="center" vertical="center" wrapText="1"/>
    </xf>
    <xf numFmtId="49" fontId="11" fillId="0" borderId="0" xfId="5" applyNumberFormat="1" applyFont="1" applyFill="1" applyAlignment="1">
      <alignment horizontal="center"/>
    </xf>
    <xf numFmtId="0" fontId="11" fillId="0" borderId="0" xfId="5" applyFont="1" applyFill="1" applyAlignment="1">
      <alignment horizontal="center"/>
    </xf>
    <xf numFmtId="0" fontId="55" fillId="0" borderId="0" xfId="5" applyFont="1" applyFill="1" applyAlignment="1">
      <alignment horizontal="center"/>
    </xf>
    <xf numFmtId="3" fontId="8" fillId="0" borderId="1" xfId="5" applyNumberFormat="1" applyFont="1" applyFill="1" applyBorder="1" applyAlignment="1">
      <alignment horizontal="center" vertical="center" wrapText="1"/>
    </xf>
    <xf numFmtId="4" fontId="8" fillId="0" borderId="1" xfId="5" applyNumberFormat="1" applyFont="1" applyFill="1" applyBorder="1" applyAlignment="1">
      <alignment horizontal="center" vertical="center" wrapText="1"/>
    </xf>
    <xf numFmtId="2" fontId="11" fillId="0" borderId="0" xfId="5" applyNumberFormat="1" applyFont="1" applyFill="1"/>
    <xf numFmtId="3" fontId="8" fillId="0" borderId="0" xfId="5" applyNumberFormat="1" applyFont="1" applyFill="1"/>
    <xf numFmtId="0" fontId="8" fillId="0" borderId="0" xfId="5" applyFont="1" applyFill="1"/>
    <xf numFmtId="0" fontId="56" fillId="0" borderId="0" xfId="5" applyFont="1" applyFill="1"/>
    <xf numFmtId="0" fontId="11" fillId="0" borderId="0" xfId="5" applyFont="1" applyAlignment="1">
      <alignment horizontal="left" vertical="center" wrapText="1"/>
    </xf>
    <xf numFmtId="0" fontId="11" fillId="0" borderId="0" xfId="5" applyFont="1" applyAlignment="1">
      <alignment horizontal="center" vertical="center" wrapText="1"/>
    </xf>
    <xf numFmtId="49" fontId="11" fillId="0" borderId="0" xfId="5" applyNumberFormat="1" applyFont="1" applyAlignment="1">
      <alignment horizontal="center"/>
    </xf>
    <xf numFmtId="0" fontId="55" fillId="0" borderId="0" xfId="5" applyFont="1" applyAlignment="1">
      <alignment horizontal="center"/>
    </xf>
    <xf numFmtId="0" fontId="11" fillId="0" borderId="0" xfId="5" applyFont="1" applyBorder="1"/>
    <xf numFmtId="0" fontId="11" fillId="0" borderId="0" xfId="5" applyFont="1"/>
    <xf numFmtId="0" fontId="44" fillId="0" borderId="0" xfId="5" applyFont="1" applyBorder="1"/>
    <xf numFmtId="0" fontId="44" fillId="0" borderId="0" xfId="5" applyFont="1" applyFill="1" applyBorder="1"/>
    <xf numFmtId="0" fontId="44" fillId="0" borderId="0" xfId="5" applyFont="1" applyFill="1"/>
    <xf numFmtId="49" fontId="18" fillId="0" borderId="1" xfId="5" applyNumberFormat="1" applyFont="1" applyBorder="1" applyAlignment="1">
      <alignment horizontal="center" wrapText="1"/>
    </xf>
    <xf numFmtId="49" fontId="18" fillId="0" borderId="1" xfId="5" applyNumberFormat="1" applyFont="1" applyBorder="1" applyAlignment="1">
      <alignment horizontal="center" vertical="center" wrapText="1"/>
    </xf>
    <xf numFmtId="49" fontId="18" fillId="0" borderId="35" xfId="5" applyNumberFormat="1" applyFont="1" applyFill="1" applyBorder="1" applyAlignment="1">
      <alignment horizontal="center" vertical="center" wrapText="1"/>
    </xf>
    <xf numFmtId="0" fontId="18" fillId="0" borderId="0" xfId="5" applyFont="1" applyFill="1" applyBorder="1"/>
    <xf numFmtId="49" fontId="18" fillId="0" borderId="0" xfId="5" applyNumberFormat="1" applyFont="1" applyFill="1" applyBorder="1" applyAlignment="1">
      <alignment horizontal="center" wrapText="1"/>
    </xf>
    <xf numFmtId="49" fontId="18" fillId="0" borderId="0" xfId="5" applyNumberFormat="1" applyFont="1" applyFill="1" applyBorder="1" applyAlignment="1">
      <alignment horizontal="center" vertical="center" wrapText="1"/>
    </xf>
    <xf numFmtId="0" fontId="14" fillId="0" borderId="1" xfId="5" applyFont="1" applyBorder="1" applyAlignment="1">
      <alignment horizontal="left" vertical="center" wrapText="1"/>
    </xf>
    <xf numFmtId="3" fontId="18" fillId="0" borderId="1" xfId="5" applyNumberFormat="1" applyFont="1" applyFill="1" applyBorder="1" applyAlignment="1">
      <alignment horizontal="center" vertical="center" wrapText="1"/>
    </xf>
    <xf numFmtId="3" fontId="18" fillId="0" borderId="35" xfId="5" applyNumberFormat="1" applyFont="1" applyFill="1" applyBorder="1" applyAlignment="1">
      <alignment horizontal="center" vertical="center" wrapText="1"/>
    </xf>
    <xf numFmtId="3" fontId="18" fillId="0" borderId="0" xfId="5" applyNumberFormat="1" applyFont="1" applyFill="1" applyBorder="1" applyAlignment="1"/>
    <xf numFmtId="3" fontId="18" fillId="0" borderId="0" xfId="5" applyNumberFormat="1" applyFont="1" applyFill="1" applyBorder="1" applyAlignment="1">
      <alignment horizontal="center" vertical="center" wrapText="1"/>
    </xf>
    <xf numFmtId="3" fontId="57" fillId="0" borderId="0" xfId="5" applyNumberFormat="1" applyFont="1" applyFill="1" applyBorder="1"/>
    <xf numFmtId="0" fontId="18" fillId="0" borderId="0" xfId="5" applyFont="1" applyFill="1" applyBorder="1" applyAlignment="1"/>
    <xf numFmtId="3" fontId="58" fillId="0" borderId="1" xfId="5" applyNumberFormat="1" applyFont="1" applyBorder="1" applyAlignment="1">
      <alignment horizontal="center" vertical="center" wrapText="1"/>
    </xf>
    <xf numFmtId="3" fontId="58" fillId="0" borderId="35" xfId="5" applyNumberFormat="1" applyFont="1" applyFill="1" applyBorder="1" applyAlignment="1">
      <alignment horizontal="center" vertical="center" wrapText="1"/>
    </xf>
    <xf numFmtId="3" fontId="58" fillId="0" borderId="0" xfId="5" applyNumberFormat="1" applyFont="1" applyFill="1" applyBorder="1" applyAlignment="1">
      <alignment horizontal="center" vertical="center" wrapText="1"/>
    </xf>
    <xf numFmtId="49" fontId="18" fillId="0" borderId="35" xfId="5" applyNumberFormat="1" applyFont="1" applyFill="1" applyBorder="1" applyAlignment="1">
      <alignment wrapText="1"/>
    </xf>
    <xf numFmtId="49" fontId="18" fillId="0" borderId="0" xfId="5" applyNumberFormat="1" applyFont="1" applyFill="1" applyBorder="1" applyAlignment="1">
      <alignment wrapText="1"/>
    </xf>
    <xf numFmtId="3" fontId="18" fillId="0" borderId="0" xfId="5" applyNumberFormat="1" applyFont="1" applyFill="1" applyBorder="1"/>
    <xf numFmtId="0" fontId="18" fillId="0" borderId="0" xfId="5" applyFont="1" applyFill="1"/>
    <xf numFmtId="4" fontId="18" fillId="0" borderId="1" xfId="5" quotePrefix="1" applyNumberFormat="1" applyFont="1" applyFill="1" applyBorder="1" applyAlignment="1">
      <alignment horizontal="center" vertical="center" wrapText="1"/>
    </xf>
    <xf numFmtId="4" fontId="18" fillId="0" borderId="0" xfId="5" applyNumberFormat="1" applyFont="1" applyFill="1" applyBorder="1"/>
    <xf numFmtId="4" fontId="18" fillId="0" borderId="1" xfId="5" applyNumberFormat="1" applyFont="1" applyFill="1" applyBorder="1" applyAlignment="1">
      <alignment horizontal="center" vertical="center" wrapText="1"/>
    </xf>
    <xf numFmtId="3" fontId="11" fillId="0" borderId="0" xfId="0" applyNumberFormat="1" applyFont="1" applyFill="1" applyAlignment="1">
      <alignment wrapText="1"/>
    </xf>
    <xf numFmtId="3" fontId="11" fillId="0" borderId="23" xfId="0" applyNumberFormat="1" applyFont="1" applyFill="1" applyBorder="1" applyAlignment="1">
      <alignment horizontal="center" vertical="center" wrapText="1"/>
    </xf>
    <xf numFmtId="0" fontId="8" fillId="0" borderId="2" xfId="9" applyFont="1" applyBorder="1" applyAlignment="1">
      <alignment horizontal="right" vertical="top" wrapText="1" indent="2"/>
    </xf>
    <xf numFmtId="0" fontId="8" fillId="0" borderId="4" xfId="9" applyFont="1" applyBorder="1" applyAlignment="1">
      <alignment horizontal="right" vertical="top" wrapText="1" indent="2"/>
    </xf>
    <xf numFmtId="0" fontId="8" fillId="0" borderId="3" xfId="9" applyFont="1" applyBorder="1" applyAlignment="1">
      <alignment horizontal="right" vertical="top" wrapText="1" indent="2"/>
    </xf>
    <xf numFmtId="0" fontId="14" fillId="0" borderId="5" xfId="9" applyFont="1" applyBorder="1" applyAlignment="1">
      <alignment horizontal="left" wrapText="1"/>
    </xf>
    <xf numFmtId="0" fontId="7" fillId="2" borderId="0" xfId="0" applyFont="1" applyFill="1" applyAlignment="1">
      <alignment horizontal="right" wrapText="1"/>
    </xf>
    <xf numFmtId="0" fontId="17" fillId="2" borderId="0" xfId="0" applyFont="1" applyFill="1" applyAlignment="1">
      <alignment horizontal="center"/>
    </xf>
    <xf numFmtId="4" fontId="8" fillId="2" borderId="2" xfId="0" applyNumberFormat="1" applyFont="1" applyFill="1" applyBorder="1" applyAlignment="1">
      <alignment horizontal="center" wrapText="1"/>
    </xf>
    <xf numFmtId="4" fontId="8" fillId="2" borderId="4" xfId="0" applyNumberFormat="1" applyFont="1" applyFill="1" applyBorder="1" applyAlignment="1">
      <alignment horizontal="center" wrapText="1"/>
    </xf>
    <xf numFmtId="4" fontId="8" fillId="2" borderId="3" xfId="0" applyNumberFormat="1" applyFont="1" applyFill="1" applyBorder="1" applyAlignment="1">
      <alignment horizontal="center" wrapText="1"/>
    </xf>
    <xf numFmtId="4" fontId="8" fillId="2" borderId="1" xfId="0" applyNumberFormat="1" applyFont="1" applyFill="1" applyBorder="1" applyAlignment="1">
      <alignment horizontal="center" wrapText="1"/>
    </xf>
    <xf numFmtId="0" fontId="8" fillId="0" borderId="2" xfId="9" applyFont="1" applyFill="1" applyBorder="1" applyAlignment="1">
      <alignment horizontal="right" vertical="top" wrapText="1" indent="2"/>
    </xf>
    <xf numFmtId="0" fontId="8" fillId="0" borderId="4" xfId="9" applyFont="1" applyFill="1" applyBorder="1" applyAlignment="1">
      <alignment horizontal="right" vertical="top" wrapText="1" indent="2"/>
    </xf>
    <xf numFmtId="0" fontId="8" fillId="0" borderId="3" xfId="9" applyFont="1" applyFill="1" applyBorder="1" applyAlignment="1">
      <alignment horizontal="right" vertical="top" wrapText="1" indent="2"/>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8" fillId="0" borderId="0" xfId="5" applyFont="1" applyAlignment="1">
      <alignment horizontal="left" vertical="center" wrapText="1"/>
    </xf>
    <xf numFmtId="3" fontId="37" fillId="0" borderId="21" xfId="0" applyNumberFormat="1" applyFont="1" applyBorder="1" applyAlignment="1">
      <alignment horizontal="center" vertical="center" wrapText="1"/>
    </xf>
    <xf numFmtId="3" fontId="33" fillId="0" borderId="21" xfId="0" applyNumberFormat="1" applyFont="1" applyBorder="1" applyAlignment="1">
      <alignment horizontal="center" vertical="center" wrapText="1"/>
    </xf>
    <xf numFmtId="0" fontId="7" fillId="2" borderId="0" xfId="0" applyFont="1" applyFill="1" applyAlignment="1">
      <alignment horizontal="right" vertical="center" wrapText="1"/>
    </xf>
    <xf numFmtId="0" fontId="33" fillId="0" borderId="7"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3" fontId="36" fillId="0" borderId="17" xfId="0" applyNumberFormat="1" applyFont="1" applyBorder="1" applyAlignment="1">
      <alignment horizontal="center" vertical="center"/>
    </xf>
    <xf numFmtId="3" fontId="35" fillId="0" borderId="7" xfId="0" applyNumberFormat="1" applyFont="1" applyBorder="1" applyAlignment="1">
      <alignment horizontal="center" vertical="center" wrapText="1"/>
    </xf>
    <xf numFmtId="3" fontId="35" fillId="0" borderId="18" xfId="0" applyNumberFormat="1" applyFont="1" applyBorder="1" applyAlignment="1">
      <alignment horizontal="center" vertical="center" wrapText="1"/>
    </xf>
    <xf numFmtId="3" fontId="35" fillId="0" borderId="8" xfId="0" applyNumberFormat="1" applyFont="1" applyBorder="1" applyAlignment="1">
      <alignment horizontal="center" vertical="center" wrapText="1"/>
    </xf>
    <xf numFmtId="3" fontId="35" fillId="0" borderId="9" xfId="0" applyNumberFormat="1" applyFont="1" applyBorder="1" applyAlignment="1">
      <alignment horizontal="center" vertical="center" wrapText="1"/>
    </xf>
    <xf numFmtId="3" fontId="35" fillId="0" borderId="1" xfId="0"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3" fontId="11" fillId="0" borderId="22" xfId="0" applyNumberFormat="1" applyFont="1" applyFill="1" applyBorder="1" applyAlignment="1">
      <alignment horizontal="center" vertical="center" wrapText="1"/>
    </xf>
    <xf numFmtId="3" fontId="11" fillId="0" borderId="23" xfId="0" applyNumberFormat="1" applyFont="1" applyFill="1" applyBorder="1" applyAlignment="1">
      <alignment horizontal="center" vertical="center" wrapText="1"/>
    </xf>
    <xf numFmtId="3" fontId="11" fillId="0" borderId="7"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3" fontId="11" fillId="0" borderId="8" xfId="0" applyNumberFormat="1" applyFont="1" applyFill="1" applyBorder="1" applyAlignment="1">
      <alignment horizontal="center" vertical="center" wrapText="1"/>
    </xf>
    <xf numFmtId="3" fontId="11" fillId="0" borderId="26" xfId="0" applyNumberFormat="1" applyFont="1" applyFill="1" applyBorder="1" applyAlignment="1">
      <alignment horizontal="center" vertical="center" wrapText="1"/>
    </xf>
    <xf numFmtId="3" fontId="11" fillId="0" borderId="27" xfId="0" applyNumberFormat="1" applyFont="1" applyFill="1" applyBorder="1" applyAlignment="1">
      <alignment horizontal="center" vertical="center" wrapText="1"/>
    </xf>
    <xf numFmtId="3" fontId="11" fillId="0" borderId="28" xfId="0" applyNumberFormat="1" applyFont="1" applyFill="1" applyBorder="1" applyAlignment="1">
      <alignment horizontal="center" vertical="center" wrapText="1"/>
    </xf>
    <xf numFmtId="2" fontId="8" fillId="15" borderId="29" xfId="0" applyNumberFormat="1" applyFont="1" applyFill="1" applyBorder="1" applyAlignment="1">
      <alignment horizontal="center" vertical="center" wrapText="1"/>
    </xf>
    <xf numFmtId="2" fontId="8" fillId="15" borderId="30" xfId="0" applyNumberFormat="1" applyFont="1" applyFill="1" applyBorder="1" applyAlignment="1">
      <alignment horizontal="center" vertical="center" wrapText="1"/>
    </xf>
    <xf numFmtId="2" fontId="8" fillId="15" borderId="32" xfId="0" applyNumberFormat="1" applyFont="1" applyFill="1" applyBorder="1" applyAlignment="1">
      <alignment horizontal="center" vertical="center" wrapText="1"/>
    </xf>
    <xf numFmtId="2" fontId="8" fillId="15" borderId="33" xfId="0" applyNumberFormat="1" applyFont="1" applyFill="1" applyBorder="1" applyAlignment="1">
      <alignment horizontal="center" vertical="center" wrapText="1"/>
    </xf>
    <xf numFmtId="2" fontId="8" fillId="15" borderId="31" xfId="0" applyNumberFormat="1" applyFont="1" applyFill="1" applyBorder="1" applyAlignment="1">
      <alignment horizontal="center" vertical="center" wrapText="1"/>
    </xf>
    <xf numFmtId="2" fontId="8" fillId="15" borderId="34" xfId="0" applyNumberFormat="1" applyFont="1" applyFill="1" applyBorder="1" applyAlignment="1">
      <alignment horizontal="center" vertical="center" wrapText="1"/>
    </xf>
    <xf numFmtId="0" fontId="11" fillId="15" borderId="29" xfId="0" applyFont="1" applyFill="1" applyBorder="1" applyAlignment="1">
      <alignment horizontal="left" vertical="center" wrapText="1"/>
    </xf>
    <xf numFmtId="0" fontId="11" fillId="15" borderId="5" xfId="0" applyFont="1" applyFill="1" applyBorder="1" applyAlignment="1">
      <alignment horizontal="left" vertical="center" wrapText="1"/>
    </xf>
    <xf numFmtId="0" fontId="11" fillId="15" borderId="30" xfId="0" applyFont="1" applyFill="1" applyBorder="1" applyAlignment="1">
      <alignment horizontal="left" vertical="center" wrapText="1"/>
    </xf>
    <xf numFmtId="0" fontId="11" fillId="15" borderId="32" xfId="0" applyFont="1" applyFill="1" applyBorder="1" applyAlignment="1">
      <alignment horizontal="left" vertical="center" wrapText="1"/>
    </xf>
    <xf numFmtId="0" fontId="11" fillId="15" borderId="6" xfId="0" applyFont="1" applyFill="1" applyBorder="1" applyAlignment="1">
      <alignment horizontal="left" vertical="center" wrapText="1"/>
    </xf>
    <xf numFmtId="0" fontId="11" fillId="15" borderId="33" xfId="0" applyFont="1" applyFill="1" applyBorder="1" applyAlignment="1">
      <alignment horizontal="left" vertical="center" wrapText="1"/>
    </xf>
    <xf numFmtId="0" fontId="18" fillId="0" borderId="0" xfId="0" applyFont="1" applyFill="1" applyAlignment="1">
      <alignment horizontal="center"/>
    </xf>
    <xf numFmtId="0" fontId="14" fillId="0" borderId="6" xfId="5" applyFont="1" applyBorder="1" applyAlignment="1">
      <alignment horizontal="left" vertical="center" wrapText="1"/>
    </xf>
    <xf numFmtId="0" fontId="14" fillId="0" borderId="0" xfId="5" applyFont="1" applyBorder="1" applyAlignment="1">
      <alignment horizontal="left" vertical="center" wrapText="1"/>
    </xf>
    <xf numFmtId="0" fontId="14" fillId="0" borderId="0" xfId="5" applyFont="1" applyBorder="1" applyAlignment="1">
      <alignment horizontal="center"/>
    </xf>
    <xf numFmtId="0" fontId="59" fillId="0" borderId="0" xfId="5" applyFont="1" applyAlignment="1">
      <alignment horizontal="center" vertical="center" wrapText="1"/>
    </xf>
    <xf numFmtId="0" fontId="57" fillId="0" borderId="0" xfId="5" applyFont="1" applyFill="1" applyBorder="1" applyAlignment="1">
      <alignment horizontal="left"/>
    </xf>
    <xf numFmtId="0" fontId="18" fillId="0" borderId="0" xfId="5" applyFont="1" applyAlignment="1">
      <alignment vertical="center" wrapText="1"/>
    </xf>
    <xf numFmtId="0" fontId="14" fillId="0" borderId="0" xfId="5" applyFont="1" applyAlignment="1">
      <alignment horizontal="center" vertical="center" wrapText="1"/>
    </xf>
  </cellXfs>
  <cellStyles count="13">
    <cellStyle name="Normal" xfId="0" builtinId="0"/>
    <cellStyle name="Normal 17" xfId="4"/>
    <cellStyle name="Normal 2" xfId="2"/>
    <cellStyle name="Normal 2 10 2 2" xfId="11"/>
    <cellStyle name="Normal 2 2" xfId="5"/>
    <cellStyle name="Normal 2 3" xfId="9"/>
    <cellStyle name="Normal 3" xfId="1"/>
    <cellStyle name="Normal 4" xfId="10"/>
    <cellStyle name="Normal_11-1-Piel" xfId="12"/>
    <cellStyle name="Parastais 2" xfId="6"/>
    <cellStyle name="Parastais 3" xfId="7"/>
    <cellStyle name="Parastais_FMLikp01_p05_221205_pap_afp_makp" xfId="3"/>
    <cellStyle name="Stils 1" xfId="8"/>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file_redirect$\Documents%20and%20Settings\bd-adija\Local%20Settings\Temporary%20Internet%20Files\Content.Outlook\U63RD855\MK_izdev_samaz_2las_2009_31%2010%2008_arES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9"/>
  <sheetViews>
    <sheetView tabSelected="1" zoomScale="80" zoomScaleNormal="80" workbookViewId="0">
      <selection activeCell="W19" sqref="W19"/>
    </sheetView>
  </sheetViews>
  <sheetFormatPr defaultRowHeight="15"/>
  <cols>
    <col min="1" max="1" width="9.140625" style="33"/>
    <col min="2" max="2" width="27.140625" style="2" customWidth="1"/>
    <col min="3" max="5" width="9.140625" style="2"/>
    <col min="6" max="6" width="10.5703125" style="2" customWidth="1"/>
    <col min="7" max="7" width="8.85546875" style="2" customWidth="1"/>
    <col min="8" max="8" width="10.28515625" style="2" customWidth="1"/>
    <col min="9" max="9" width="10.42578125" style="2" customWidth="1"/>
    <col min="10" max="10" width="12.140625" style="2" customWidth="1"/>
    <col min="11" max="11" width="11.7109375" style="2" customWidth="1"/>
    <col min="12" max="12" width="11.28515625" style="2" customWidth="1"/>
    <col min="13" max="13" width="10.28515625" style="2" customWidth="1"/>
    <col min="14" max="14" width="12.140625" style="2" customWidth="1"/>
    <col min="15" max="15" width="11.7109375" style="2" customWidth="1"/>
    <col min="16" max="16" width="12.5703125" style="48" customWidth="1"/>
    <col min="17" max="17" width="2.28515625" style="34" customWidth="1"/>
    <col min="18" max="18" width="10.28515625" style="2" customWidth="1"/>
    <col min="19" max="19" width="12.5703125" style="2" customWidth="1"/>
    <col min="20" max="20" width="11.7109375" style="2" customWidth="1"/>
    <col min="21" max="16384" width="9.140625" style="34"/>
  </cols>
  <sheetData>
    <row r="1" spans="1:20">
      <c r="T1" s="97" t="s">
        <v>87</v>
      </c>
    </row>
    <row r="2" spans="1:20" ht="58.5" customHeight="1">
      <c r="M2" s="300" t="s">
        <v>88</v>
      </c>
      <c r="N2" s="300"/>
      <c r="O2" s="300"/>
      <c r="P2" s="300"/>
      <c r="Q2" s="300"/>
      <c r="R2" s="300"/>
      <c r="S2" s="300"/>
      <c r="T2" s="300"/>
    </row>
    <row r="3" spans="1:20" s="32" customFormat="1" ht="15.75">
      <c r="A3" s="301" t="s">
        <v>26</v>
      </c>
      <c r="B3" s="301"/>
      <c r="C3" s="301"/>
      <c r="D3" s="301"/>
      <c r="E3" s="301"/>
      <c r="F3" s="301"/>
      <c r="G3" s="301"/>
      <c r="H3" s="301"/>
      <c r="I3" s="301"/>
      <c r="J3" s="301"/>
      <c r="K3" s="301"/>
      <c r="L3" s="301"/>
      <c r="M3" s="301"/>
      <c r="N3" s="301"/>
      <c r="O3" s="301"/>
      <c r="P3" s="301"/>
    </row>
    <row r="4" spans="1:20" ht="4.5" customHeight="1">
      <c r="B4" s="1"/>
      <c r="C4" s="1"/>
      <c r="D4" s="1"/>
      <c r="E4" s="1"/>
      <c r="F4" s="1"/>
      <c r="G4" s="1"/>
      <c r="H4" s="1"/>
      <c r="I4" s="1"/>
      <c r="J4" s="1"/>
      <c r="K4" s="1"/>
      <c r="L4" s="1"/>
      <c r="M4" s="1"/>
      <c r="N4" s="1"/>
      <c r="O4" s="1"/>
      <c r="P4" s="41"/>
      <c r="R4" s="1"/>
      <c r="S4" s="1"/>
      <c r="T4" s="1"/>
    </row>
    <row r="5" spans="1:20" ht="15.75">
      <c r="B5" s="1"/>
      <c r="C5" s="1"/>
      <c r="D5" s="1"/>
      <c r="E5" s="1"/>
      <c r="F5" s="1"/>
      <c r="G5" s="1"/>
      <c r="H5" s="1"/>
      <c r="I5" s="1"/>
      <c r="J5" s="1"/>
      <c r="K5" s="1"/>
      <c r="L5" s="1"/>
      <c r="M5" s="302" t="s">
        <v>31</v>
      </c>
      <c r="N5" s="303"/>
      <c r="O5" s="304"/>
      <c r="P5" s="41"/>
      <c r="R5" s="305" t="s">
        <v>118</v>
      </c>
      <c r="S5" s="305"/>
      <c r="T5" s="305"/>
    </row>
    <row r="6" spans="1:20" s="35" customFormat="1" ht="150">
      <c r="A6" s="3" t="s">
        <v>18</v>
      </c>
      <c r="B6" s="3" t="s">
        <v>0</v>
      </c>
      <c r="C6" s="3" t="s">
        <v>1</v>
      </c>
      <c r="D6" s="3" t="s">
        <v>2</v>
      </c>
      <c r="E6" s="3" t="s">
        <v>3</v>
      </c>
      <c r="F6" s="3" t="s">
        <v>4</v>
      </c>
      <c r="G6" s="3" t="s">
        <v>5</v>
      </c>
      <c r="H6" s="3" t="s">
        <v>6</v>
      </c>
      <c r="I6" s="3" t="s">
        <v>90</v>
      </c>
      <c r="J6" s="3" t="s">
        <v>29</v>
      </c>
      <c r="K6" s="3" t="s">
        <v>30</v>
      </c>
      <c r="L6" s="3" t="s">
        <v>24</v>
      </c>
      <c r="M6" s="27" t="s">
        <v>27</v>
      </c>
      <c r="N6" s="49" t="s">
        <v>28</v>
      </c>
      <c r="O6" s="12" t="s">
        <v>7</v>
      </c>
      <c r="P6" s="3" t="s">
        <v>25</v>
      </c>
      <c r="R6" s="27" t="s">
        <v>27</v>
      </c>
      <c r="S6" s="49" t="s">
        <v>28</v>
      </c>
      <c r="T6" s="12" t="s">
        <v>7</v>
      </c>
    </row>
    <row r="7" spans="1:20" s="32" customFormat="1" ht="31.5">
      <c r="A7" s="13">
        <v>1</v>
      </c>
      <c r="B7" s="13" t="s">
        <v>14</v>
      </c>
      <c r="C7" s="13"/>
      <c r="D7" s="13"/>
      <c r="E7" s="13"/>
      <c r="F7" s="13"/>
      <c r="G7" s="13"/>
      <c r="H7" s="13"/>
      <c r="I7" s="13"/>
      <c r="J7" s="13"/>
      <c r="K7" s="13"/>
      <c r="L7" s="13"/>
      <c r="M7" s="13"/>
      <c r="N7" s="17"/>
      <c r="O7" s="14"/>
      <c r="P7" s="42"/>
      <c r="R7" s="13"/>
      <c r="S7" s="17"/>
      <c r="T7" s="14"/>
    </row>
    <row r="8" spans="1:20" s="19" customFormat="1" ht="30">
      <c r="A8" s="24"/>
      <c r="B8" s="22" t="s">
        <v>11</v>
      </c>
      <c r="C8" s="25"/>
      <c r="D8" s="25"/>
      <c r="E8" s="25"/>
      <c r="F8" s="25"/>
      <c r="G8" s="25"/>
      <c r="H8" s="25"/>
      <c r="I8" s="25"/>
      <c r="J8" s="23"/>
      <c r="K8" s="23"/>
      <c r="L8" s="23"/>
      <c r="M8" s="28"/>
      <c r="N8" s="23"/>
      <c r="O8" s="5"/>
      <c r="P8" s="43"/>
      <c r="R8" s="28"/>
      <c r="S8" s="23"/>
      <c r="T8" s="5"/>
    </row>
    <row r="9" spans="1:20">
      <c r="A9" s="9"/>
      <c r="B9" s="9" t="s">
        <v>15</v>
      </c>
      <c r="C9" s="3">
        <v>1</v>
      </c>
      <c r="D9" s="3">
        <v>35</v>
      </c>
      <c r="E9" s="3" t="s">
        <v>8</v>
      </c>
      <c r="F9" s="3">
        <v>10</v>
      </c>
      <c r="G9" s="3">
        <v>3</v>
      </c>
      <c r="H9" s="3">
        <v>904</v>
      </c>
      <c r="I9" s="6">
        <f>ROUND((H9)*12,0)</f>
        <v>10848</v>
      </c>
      <c r="J9" s="7">
        <f>H9*0.7</f>
        <v>632.79999999999995</v>
      </c>
      <c r="K9" s="6">
        <f>H9*0.5</f>
        <v>452</v>
      </c>
      <c r="L9" s="6">
        <f>ROUND((I9+J9+K9)*0.2409,0)</f>
        <v>2875</v>
      </c>
      <c r="M9" s="6">
        <f>I9+J9+K9+L9</f>
        <v>14807.8</v>
      </c>
      <c r="N9" s="18">
        <v>914</v>
      </c>
      <c r="O9" s="114">
        <f>M9+N9</f>
        <v>15721.8</v>
      </c>
      <c r="P9" s="43" t="s">
        <v>21</v>
      </c>
      <c r="R9" s="6">
        <f>M9/12*4</f>
        <v>4935.9333333333334</v>
      </c>
      <c r="S9" s="18">
        <f>N9/12*4</f>
        <v>304.66666666666669</v>
      </c>
      <c r="T9" s="114">
        <f>R9+S9</f>
        <v>5240.6000000000004</v>
      </c>
    </row>
    <row r="10" spans="1:20">
      <c r="A10" s="296" t="s">
        <v>91</v>
      </c>
      <c r="B10" s="297"/>
      <c r="C10" s="297"/>
      <c r="D10" s="297"/>
      <c r="E10" s="297"/>
      <c r="F10" s="297"/>
      <c r="G10" s="297"/>
      <c r="H10" s="297"/>
      <c r="I10" s="297"/>
      <c r="J10" s="297"/>
      <c r="K10" s="297"/>
      <c r="L10" s="298"/>
      <c r="M10" s="29">
        <f>M9</f>
        <v>14807.8</v>
      </c>
      <c r="N10" s="50">
        <f>N9</f>
        <v>914</v>
      </c>
      <c r="O10" s="8">
        <f>O9</f>
        <v>15721.8</v>
      </c>
      <c r="P10" s="43"/>
      <c r="R10" s="29">
        <f>R9</f>
        <v>4935.9333333333334</v>
      </c>
      <c r="S10" s="50">
        <f>S9</f>
        <v>304.66666666666669</v>
      </c>
      <c r="T10" s="8">
        <f>T9</f>
        <v>5240.6000000000004</v>
      </c>
    </row>
    <row r="11" spans="1:20" s="32" customFormat="1" ht="31.5">
      <c r="A11" s="13">
        <v>2</v>
      </c>
      <c r="B11" s="13" t="s">
        <v>19</v>
      </c>
      <c r="C11" s="13"/>
      <c r="D11" s="13"/>
      <c r="E11" s="13"/>
      <c r="F11" s="13"/>
      <c r="G11" s="13"/>
      <c r="H11" s="13"/>
      <c r="I11" s="13"/>
      <c r="J11" s="13"/>
      <c r="K11" s="13"/>
      <c r="L11" s="13"/>
      <c r="M11" s="13"/>
      <c r="N11" s="17"/>
      <c r="O11" s="14"/>
      <c r="P11" s="42"/>
      <c r="R11" s="13"/>
      <c r="S11" s="17"/>
      <c r="T11" s="14"/>
    </row>
    <row r="12" spans="1:20" s="19" customFormat="1" ht="30">
      <c r="A12" s="22"/>
      <c r="B12" s="22" t="s">
        <v>10</v>
      </c>
      <c r="C12" s="25"/>
      <c r="D12" s="25"/>
      <c r="E12" s="25"/>
      <c r="F12" s="25"/>
      <c r="G12" s="25"/>
      <c r="H12" s="25"/>
      <c r="I12" s="23"/>
      <c r="J12" s="23"/>
      <c r="K12" s="23"/>
      <c r="L12" s="23"/>
      <c r="M12" s="28"/>
      <c r="N12" s="28"/>
      <c r="O12" s="5"/>
      <c r="P12" s="43"/>
      <c r="R12" s="28"/>
      <c r="S12" s="28"/>
      <c r="T12" s="5"/>
    </row>
    <row r="13" spans="1:20">
      <c r="A13" s="36"/>
      <c r="B13" s="9" t="s">
        <v>15</v>
      </c>
      <c r="C13" s="3">
        <v>1</v>
      </c>
      <c r="D13" s="3">
        <v>10</v>
      </c>
      <c r="E13" s="3" t="s">
        <v>8</v>
      </c>
      <c r="F13" s="3">
        <v>10</v>
      </c>
      <c r="G13" s="3">
        <v>3</v>
      </c>
      <c r="H13" s="3">
        <v>1074</v>
      </c>
      <c r="I13" s="38">
        <f t="shared" ref="I13:I18" si="0">ROUND((H13)*12,0)</f>
        <v>12888</v>
      </c>
      <c r="J13" s="7">
        <f>H13*0.7</f>
        <v>751.8</v>
      </c>
      <c r="K13" s="6">
        <f>H13*0.5</f>
        <v>537</v>
      </c>
      <c r="L13" s="6">
        <f t="shared" ref="L13:L18" si="1">ROUND((I13+J13+K13)*0.2409,0)</f>
        <v>3415</v>
      </c>
      <c r="M13" s="6">
        <f t="shared" ref="M13:M17" si="2">I13+J13+K13+L13</f>
        <v>17591.8</v>
      </c>
      <c r="N13" s="18">
        <v>914</v>
      </c>
      <c r="O13" s="114">
        <f t="shared" ref="O13:O18" si="3">M13+N13</f>
        <v>18505.8</v>
      </c>
      <c r="P13" s="43" t="s">
        <v>23</v>
      </c>
      <c r="Q13" s="115"/>
      <c r="R13" s="6">
        <f>M13/12*4</f>
        <v>5863.9333333333334</v>
      </c>
      <c r="S13" s="18">
        <f t="shared" ref="S13:S14" si="4">N13/12*4</f>
        <v>304.66666666666669</v>
      </c>
      <c r="T13" s="114">
        <f t="shared" ref="T13:T17" si="5">R13+S13</f>
        <v>6168.6</v>
      </c>
    </row>
    <row r="14" spans="1:20">
      <c r="A14" s="9"/>
      <c r="B14" s="9" t="s">
        <v>15</v>
      </c>
      <c r="C14" s="3">
        <v>1</v>
      </c>
      <c r="D14" s="3">
        <v>10</v>
      </c>
      <c r="E14" s="3" t="s">
        <v>8</v>
      </c>
      <c r="F14" s="3">
        <v>10</v>
      </c>
      <c r="G14" s="3">
        <v>3</v>
      </c>
      <c r="H14" s="3">
        <v>904</v>
      </c>
      <c r="I14" s="38">
        <f t="shared" si="0"/>
        <v>10848</v>
      </c>
      <c r="J14" s="7">
        <f>H14*0.7</f>
        <v>632.79999999999995</v>
      </c>
      <c r="K14" s="6">
        <f>H14*0.5</f>
        <v>452</v>
      </c>
      <c r="L14" s="6">
        <f t="shared" si="1"/>
        <v>2875</v>
      </c>
      <c r="M14" s="6">
        <f t="shared" si="2"/>
        <v>14807.8</v>
      </c>
      <c r="N14" s="18">
        <v>914</v>
      </c>
      <c r="O14" s="114">
        <f t="shared" si="3"/>
        <v>15721.8</v>
      </c>
      <c r="P14" s="43" t="s">
        <v>23</v>
      </c>
      <c r="Q14" s="115"/>
      <c r="R14" s="6">
        <f>M14/12*4</f>
        <v>4935.9333333333334</v>
      </c>
      <c r="S14" s="18">
        <f t="shared" si="4"/>
        <v>304.66666666666669</v>
      </c>
      <c r="T14" s="114">
        <f t="shared" si="5"/>
        <v>5240.6000000000004</v>
      </c>
    </row>
    <row r="15" spans="1:20" ht="15" customHeight="1">
      <c r="A15" s="296" t="s">
        <v>91</v>
      </c>
      <c r="B15" s="297"/>
      <c r="C15" s="297"/>
      <c r="D15" s="297"/>
      <c r="E15" s="297"/>
      <c r="F15" s="297"/>
      <c r="G15" s="297"/>
      <c r="H15" s="297"/>
      <c r="I15" s="297"/>
      <c r="J15" s="297"/>
      <c r="K15" s="297"/>
      <c r="L15" s="298"/>
      <c r="M15" s="29">
        <f>SUM(M13:M14)</f>
        <v>32399.599999999999</v>
      </c>
      <c r="N15" s="50">
        <f t="shared" ref="N15" si="6">SUM(N13:N14)</f>
        <v>1828</v>
      </c>
      <c r="O15" s="8">
        <f>SUM(O13:O14)</f>
        <v>34227.599999999999</v>
      </c>
      <c r="P15" s="43"/>
      <c r="R15" s="29">
        <f t="shared" ref="R15" si="7">SUM(R13:R14)</f>
        <v>10799.866666666667</v>
      </c>
      <c r="S15" s="50">
        <f>ROUNDUP(S13+S14,0)</f>
        <v>610</v>
      </c>
      <c r="T15" s="8">
        <f>ROUNDUP(T13+T14,0)</f>
        <v>11410</v>
      </c>
    </row>
    <row r="16" spans="1:20" hidden="1">
      <c r="A16" s="9"/>
      <c r="B16" s="9"/>
      <c r="C16" s="3"/>
      <c r="D16" s="3"/>
      <c r="E16" s="3"/>
      <c r="F16" s="3"/>
      <c r="G16" s="3"/>
      <c r="H16" s="3"/>
      <c r="I16" s="38"/>
      <c r="J16" s="30"/>
      <c r="K16" s="4"/>
      <c r="L16" s="6"/>
      <c r="M16" s="6"/>
      <c r="N16" s="18"/>
      <c r="O16" s="114"/>
      <c r="P16" s="43"/>
      <c r="Q16" s="115"/>
      <c r="R16" s="6"/>
      <c r="S16" s="18"/>
      <c r="T16" s="114"/>
    </row>
    <row r="17" spans="1:21">
      <c r="A17" s="9"/>
      <c r="B17" s="9" t="s">
        <v>15</v>
      </c>
      <c r="C17" s="3">
        <v>1</v>
      </c>
      <c r="D17" s="3">
        <v>10</v>
      </c>
      <c r="E17" s="3" t="s">
        <v>8</v>
      </c>
      <c r="F17" s="3">
        <v>10</v>
      </c>
      <c r="G17" s="3">
        <v>3</v>
      </c>
      <c r="H17" s="3">
        <v>1174</v>
      </c>
      <c r="I17" s="38">
        <f t="shared" si="0"/>
        <v>14088</v>
      </c>
      <c r="J17" s="7">
        <f>H17*0.7</f>
        <v>821.8</v>
      </c>
      <c r="K17" s="6">
        <f>H17*0.5</f>
        <v>587</v>
      </c>
      <c r="L17" s="6">
        <f>ROUND((I17+J17+K17)*0.2409,0)</f>
        <v>3733</v>
      </c>
      <c r="M17" s="6">
        <f t="shared" si="2"/>
        <v>19229.8</v>
      </c>
      <c r="N17" s="18">
        <v>914</v>
      </c>
      <c r="O17" s="114">
        <f t="shared" si="3"/>
        <v>20143.8</v>
      </c>
      <c r="P17" s="43" t="s">
        <v>23</v>
      </c>
      <c r="Q17" s="115"/>
      <c r="R17" s="6">
        <f>M17/12*4</f>
        <v>6409.9333333333334</v>
      </c>
      <c r="S17" s="18">
        <f t="shared" ref="S17:S18" si="8">N17/12*4</f>
        <v>304.66666666666669</v>
      </c>
      <c r="T17" s="114">
        <f t="shared" si="5"/>
        <v>6714.6</v>
      </c>
    </row>
    <row r="18" spans="1:21">
      <c r="A18" s="9"/>
      <c r="B18" s="9" t="s">
        <v>15</v>
      </c>
      <c r="C18" s="3">
        <v>1</v>
      </c>
      <c r="D18" s="3">
        <v>10</v>
      </c>
      <c r="E18" s="3" t="s">
        <v>8</v>
      </c>
      <c r="F18" s="3">
        <v>10</v>
      </c>
      <c r="G18" s="3">
        <v>3</v>
      </c>
      <c r="H18" s="3">
        <v>1138</v>
      </c>
      <c r="I18" s="38">
        <f t="shared" si="0"/>
        <v>13656</v>
      </c>
      <c r="J18" s="7">
        <f>H18*0.7</f>
        <v>796.59999999999991</v>
      </c>
      <c r="K18" s="6">
        <f>H18*0.5</f>
        <v>569</v>
      </c>
      <c r="L18" s="6">
        <f t="shared" si="1"/>
        <v>3619</v>
      </c>
      <c r="M18" s="6">
        <f>I18+J18+K18+L18</f>
        <v>18640.599999999999</v>
      </c>
      <c r="N18" s="18">
        <v>914</v>
      </c>
      <c r="O18" s="114">
        <f t="shared" si="3"/>
        <v>19554.599999999999</v>
      </c>
      <c r="P18" s="43" t="s">
        <v>23</v>
      </c>
      <c r="Q18" s="115"/>
      <c r="R18" s="6">
        <f>M18/12*4</f>
        <v>6213.5333333333328</v>
      </c>
      <c r="S18" s="18">
        <f t="shared" si="8"/>
        <v>304.66666666666669</v>
      </c>
      <c r="T18" s="114">
        <f>ROUNDUP(R18+S18,0)</f>
        <v>6519</v>
      </c>
    </row>
    <row r="19" spans="1:21">
      <c r="A19" s="296" t="s">
        <v>92</v>
      </c>
      <c r="B19" s="297"/>
      <c r="C19" s="297"/>
      <c r="D19" s="297"/>
      <c r="E19" s="297"/>
      <c r="F19" s="297"/>
      <c r="G19" s="297"/>
      <c r="H19" s="297"/>
      <c r="I19" s="297"/>
      <c r="J19" s="297"/>
      <c r="K19" s="297"/>
      <c r="L19" s="298"/>
      <c r="M19" s="29">
        <f>SUM(M17:M18)+1</f>
        <v>37871.399999999994</v>
      </c>
      <c r="N19" s="50">
        <f t="shared" ref="N19" si="9">SUM(N17:N18)</f>
        <v>1828</v>
      </c>
      <c r="O19" s="8">
        <f>SUM(O17:O18)+1</f>
        <v>39699.399999999994</v>
      </c>
      <c r="P19" s="43"/>
      <c r="R19" s="29">
        <f>ROUNDUP(R17+R18,0)</f>
        <v>12624</v>
      </c>
      <c r="S19" s="50">
        <f>ROUNDUP(S17+S18,0)</f>
        <v>610</v>
      </c>
      <c r="T19" s="8">
        <f t="shared" ref="T19" si="10">SUM(T17:T18)</f>
        <v>13233.6</v>
      </c>
    </row>
    <row r="20" spans="1:21">
      <c r="A20" s="217"/>
      <c r="B20" s="218" t="s">
        <v>150</v>
      </c>
      <c r="C20" s="219">
        <v>1</v>
      </c>
      <c r="D20" s="219">
        <v>35</v>
      </c>
      <c r="E20" s="219" t="s">
        <v>13</v>
      </c>
      <c r="F20" s="219">
        <v>11</v>
      </c>
      <c r="G20" s="219">
        <v>3</v>
      </c>
      <c r="H20" s="219">
        <v>1382</v>
      </c>
      <c r="I20" s="220">
        <f t="shared" ref="I20:I21" si="11">ROUND((H20)*12,0)</f>
        <v>16584</v>
      </c>
      <c r="J20" s="221">
        <f>H20*0.7</f>
        <v>967.4</v>
      </c>
      <c r="K20" s="221">
        <f>H20*0.5</f>
        <v>691</v>
      </c>
      <c r="L20" s="221">
        <f>ROUND((I20+J20+K20)*0.2409,0)</f>
        <v>4395</v>
      </c>
      <c r="M20" s="221">
        <f t="shared" ref="M20:M21" si="12">I20+J20+K20+L20</f>
        <v>22637.4</v>
      </c>
      <c r="N20" s="221">
        <v>914</v>
      </c>
      <c r="O20" s="222">
        <f t="shared" ref="O20:O21" si="13">M20+N20</f>
        <v>23551.4</v>
      </c>
      <c r="P20" s="223" t="s">
        <v>23</v>
      </c>
      <c r="Q20" s="224"/>
      <c r="R20" s="221">
        <f>M20/12*4</f>
        <v>7545.8</v>
      </c>
      <c r="S20" s="221">
        <f t="shared" ref="S20:S21" si="14">N20/12*4</f>
        <v>304.66666666666669</v>
      </c>
      <c r="T20" s="222">
        <f t="shared" ref="T20:T21" si="15">R20+S20</f>
        <v>7850.4666666666672</v>
      </c>
    </row>
    <row r="21" spans="1:21">
      <c r="A21" s="218"/>
      <c r="B21" s="218" t="s">
        <v>15</v>
      </c>
      <c r="C21" s="219">
        <v>1</v>
      </c>
      <c r="D21" s="219">
        <v>10</v>
      </c>
      <c r="E21" s="219" t="s">
        <v>8</v>
      </c>
      <c r="F21" s="219">
        <v>10</v>
      </c>
      <c r="G21" s="219">
        <v>3</v>
      </c>
      <c r="H21" s="219">
        <v>1138</v>
      </c>
      <c r="I21" s="220">
        <f t="shared" si="11"/>
        <v>13656</v>
      </c>
      <c r="J21" s="221">
        <f>H21*0.7</f>
        <v>796.59999999999991</v>
      </c>
      <c r="K21" s="221">
        <f>H21*0.5</f>
        <v>569</v>
      </c>
      <c r="L21" s="221">
        <f t="shared" ref="L21" si="16">ROUND((I21+J21+K21)*0.2409,0)</f>
        <v>3619</v>
      </c>
      <c r="M21" s="221">
        <f t="shared" si="12"/>
        <v>18640.599999999999</v>
      </c>
      <c r="N21" s="221">
        <v>914</v>
      </c>
      <c r="O21" s="222">
        <f t="shared" si="13"/>
        <v>19554.599999999999</v>
      </c>
      <c r="P21" s="223" t="s">
        <v>23</v>
      </c>
      <c r="Q21" s="224"/>
      <c r="R21" s="221">
        <f>M21/12*4</f>
        <v>6213.5333333333328</v>
      </c>
      <c r="S21" s="221">
        <f t="shared" si="14"/>
        <v>304.66666666666669</v>
      </c>
      <c r="T21" s="222">
        <f t="shared" si="15"/>
        <v>6518.2</v>
      </c>
    </row>
    <row r="22" spans="1:21" ht="15" customHeight="1">
      <c r="A22" s="306" t="s">
        <v>91</v>
      </c>
      <c r="B22" s="307"/>
      <c r="C22" s="307"/>
      <c r="D22" s="307"/>
      <c r="E22" s="307"/>
      <c r="F22" s="307"/>
      <c r="G22" s="307"/>
      <c r="H22" s="307"/>
      <c r="I22" s="307"/>
      <c r="J22" s="307"/>
      <c r="K22" s="307"/>
      <c r="L22" s="308"/>
      <c r="M22" s="50">
        <f>SUM(M20:M21)</f>
        <v>41278</v>
      </c>
      <c r="N22" s="50">
        <f t="shared" ref="N22" si="17">SUM(N20:N21)</f>
        <v>1828</v>
      </c>
      <c r="O22" s="8">
        <f>SUM(O20:O21)</f>
        <v>43106</v>
      </c>
      <c r="P22" s="43"/>
      <c r="Q22" s="19"/>
      <c r="R22" s="50">
        <f t="shared" ref="R22" si="18">SUM(R20:R21)</f>
        <v>13759.333333333332</v>
      </c>
      <c r="S22" s="50">
        <f>ROUNDUP(S20+S21,0)</f>
        <v>610</v>
      </c>
      <c r="T22" s="8">
        <f>ROUNDUP(T20+T21,0)</f>
        <v>14369</v>
      </c>
    </row>
    <row r="23" spans="1:21">
      <c r="A23" s="296" t="s">
        <v>89</v>
      </c>
      <c r="B23" s="297"/>
      <c r="C23" s="297"/>
      <c r="D23" s="297"/>
      <c r="E23" s="297"/>
      <c r="F23" s="297"/>
      <c r="G23" s="297"/>
      <c r="H23" s="297"/>
      <c r="I23" s="297"/>
      <c r="J23" s="297"/>
      <c r="K23" s="297"/>
      <c r="L23" s="298"/>
      <c r="M23" s="29">
        <f>M19+M15+M22</f>
        <v>111549</v>
      </c>
      <c r="N23" s="29">
        <f t="shared" ref="N23:O23" si="19">N19+N15+N22</f>
        <v>5484</v>
      </c>
      <c r="O23" s="29">
        <f t="shared" si="19"/>
        <v>117033</v>
      </c>
      <c r="P23" s="43"/>
      <c r="R23" s="29">
        <f t="shared" ref="R23:S23" si="20">R19+R15+R22</f>
        <v>37183.199999999997</v>
      </c>
      <c r="S23" s="29">
        <f t="shared" si="20"/>
        <v>1830</v>
      </c>
      <c r="T23" s="29">
        <f>T19+T15+T22</f>
        <v>39012.6</v>
      </c>
    </row>
    <row r="24" spans="1:21" ht="63">
      <c r="A24" s="13">
        <v>3</v>
      </c>
      <c r="B24" s="15" t="s">
        <v>20</v>
      </c>
      <c r="C24" s="13"/>
      <c r="D24" s="13"/>
      <c r="E24" s="13"/>
      <c r="F24" s="13"/>
      <c r="G24" s="13"/>
      <c r="H24" s="13"/>
      <c r="I24" s="39"/>
      <c r="J24" s="13"/>
      <c r="K24" s="13"/>
      <c r="L24" s="13"/>
      <c r="M24" s="13"/>
      <c r="N24" s="17"/>
      <c r="O24" s="14"/>
      <c r="P24" s="42"/>
      <c r="R24" s="13"/>
      <c r="S24" s="17"/>
      <c r="T24" s="14"/>
    </row>
    <row r="25" spans="1:21" s="19" customFormat="1">
      <c r="A25" s="22"/>
      <c r="B25" s="22" t="s">
        <v>9</v>
      </c>
      <c r="C25" s="25"/>
      <c r="D25" s="25"/>
      <c r="E25" s="25"/>
      <c r="F25" s="25"/>
      <c r="G25" s="25"/>
      <c r="H25" s="25"/>
      <c r="I25" s="40"/>
      <c r="J25" s="23"/>
      <c r="K25" s="23"/>
      <c r="L25" s="23"/>
      <c r="M25" s="28"/>
      <c r="N25" s="28"/>
      <c r="O25" s="5"/>
      <c r="P25" s="43"/>
      <c r="R25" s="28"/>
      <c r="S25" s="28"/>
      <c r="T25" s="5"/>
    </row>
    <row r="26" spans="1:21">
      <c r="A26" s="9"/>
      <c r="B26" s="9" t="s">
        <v>16</v>
      </c>
      <c r="C26" s="3">
        <v>1</v>
      </c>
      <c r="D26" s="3">
        <v>35</v>
      </c>
      <c r="E26" s="3" t="s">
        <v>13</v>
      </c>
      <c r="F26" s="3">
        <v>11</v>
      </c>
      <c r="G26" s="3">
        <v>3</v>
      </c>
      <c r="H26" s="3">
        <v>1381.61</v>
      </c>
      <c r="I26" s="38">
        <f t="shared" ref="I26:I27" si="21">ROUND((H26)*12,0)</f>
        <v>16579</v>
      </c>
      <c r="J26" s="7">
        <f>H26*0.7</f>
        <v>967.12699999999984</v>
      </c>
      <c r="K26" s="6">
        <f>H26*0.5</f>
        <v>690.80499999999995</v>
      </c>
      <c r="L26" s="6">
        <f t="shared" ref="L26:L27" si="22">ROUND((I26+J26+K26)*0.2409,0)</f>
        <v>4393</v>
      </c>
      <c r="M26" s="6">
        <f t="shared" ref="M26:M27" si="23">I26+J26+K26+L26</f>
        <v>22629.932000000001</v>
      </c>
      <c r="N26" s="18">
        <v>914</v>
      </c>
      <c r="O26" s="114">
        <f>M26+N26</f>
        <v>23543.932000000001</v>
      </c>
      <c r="P26" s="43" t="s">
        <v>22</v>
      </c>
      <c r="Q26" s="115"/>
      <c r="R26" s="6">
        <f>M26/12*4</f>
        <v>7543.3106666666672</v>
      </c>
      <c r="S26" s="18">
        <f t="shared" ref="S26:S27" si="24">N26/12*4</f>
        <v>304.66666666666669</v>
      </c>
      <c r="T26" s="114">
        <f t="shared" ref="T26" si="25">R26+S26</f>
        <v>7847.9773333333342</v>
      </c>
    </row>
    <row r="27" spans="1:21" s="19" customFormat="1">
      <c r="A27" s="26"/>
      <c r="B27" s="26" t="s">
        <v>17</v>
      </c>
      <c r="C27" s="25">
        <v>1</v>
      </c>
      <c r="D27" s="25">
        <v>21</v>
      </c>
      <c r="E27" s="25" t="s">
        <v>12</v>
      </c>
      <c r="F27" s="25">
        <v>9</v>
      </c>
      <c r="G27" s="25">
        <v>1</v>
      </c>
      <c r="H27" s="25">
        <v>756</v>
      </c>
      <c r="I27" s="40">
        <f t="shared" si="21"/>
        <v>9072</v>
      </c>
      <c r="J27" s="7">
        <f>H27*0.7</f>
        <v>529.19999999999993</v>
      </c>
      <c r="K27" s="6">
        <f>H27*0.5</f>
        <v>378</v>
      </c>
      <c r="L27" s="6">
        <f t="shared" si="22"/>
        <v>2404</v>
      </c>
      <c r="M27" s="6">
        <f t="shared" si="23"/>
        <v>12383.2</v>
      </c>
      <c r="N27" s="18">
        <v>914</v>
      </c>
      <c r="O27" s="114">
        <f>M27+N27</f>
        <v>13297.2</v>
      </c>
      <c r="P27" s="43" t="s">
        <v>22</v>
      </c>
      <c r="Q27" s="116"/>
      <c r="R27" s="6">
        <f t="shared" ref="R27" si="26">M27/12*4</f>
        <v>4127.7333333333336</v>
      </c>
      <c r="S27" s="18">
        <f t="shared" si="24"/>
        <v>304.66666666666669</v>
      </c>
      <c r="T27" s="114">
        <f>ROUNDUP(R27+S27,0)</f>
        <v>4433</v>
      </c>
    </row>
    <row r="28" spans="1:21" ht="15" customHeight="1">
      <c r="A28" s="296" t="s">
        <v>91</v>
      </c>
      <c r="B28" s="297"/>
      <c r="C28" s="297"/>
      <c r="D28" s="297"/>
      <c r="E28" s="297"/>
      <c r="F28" s="297"/>
      <c r="G28" s="297"/>
      <c r="H28" s="297"/>
      <c r="I28" s="297"/>
      <c r="J28" s="297"/>
      <c r="K28" s="297"/>
      <c r="L28" s="298"/>
      <c r="M28" s="29">
        <f>SUM(M26:M27)</f>
        <v>35013.131999999998</v>
      </c>
      <c r="N28" s="29">
        <f t="shared" ref="N28:O28" si="27">SUM(N26:N27)</f>
        <v>1828</v>
      </c>
      <c r="O28" s="29">
        <f t="shared" si="27"/>
        <v>36841.131999999998</v>
      </c>
      <c r="P28" s="43"/>
      <c r="R28" s="29">
        <f>SUM(R26:R27)</f>
        <v>11671.044000000002</v>
      </c>
      <c r="S28" s="50">
        <f>ROUNDUP(S26+S27,0)</f>
        <v>610</v>
      </c>
      <c r="T28" s="8">
        <f t="shared" ref="T28" si="28">SUM(T26:T27)</f>
        <v>12280.977333333334</v>
      </c>
    </row>
    <row r="29" spans="1:21" s="37" customFormat="1" ht="28.5">
      <c r="A29" s="10"/>
      <c r="B29" s="10" t="s">
        <v>32</v>
      </c>
      <c r="C29" s="31">
        <f>C27+C26+C18+C17+C14+C13+C9</f>
        <v>7</v>
      </c>
      <c r="D29" s="31"/>
      <c r="E29" s="31"/>
      <c r="F29" s="31"/>
      <c r="G29" s="31"/>
      <c r="H29" s="31"/>
      <c r="I29" s="117">
        <f>SUM(I9:I27)</f>
        <v>118219</v>
      </c>
      <c r="J29" s="117">
        <f>SUM(J9:J27)</f>
        <v>6896.1269999999986</v>
      </c>
      <c r="K29" s="117">
        <f>SUM(K9:K27)</f>
        <v>4925.8050000000003</v>
      </c>
      <c r="L29" s="117">
        <f>SUM(L9:L27)</f>
        <v>31328</v>
      </c>
      <c r="M29" s="117">
        <f>M28+M23+M10</f>
        <v>161369.93199999997</v>
      </c>
      <c r="N29" s="117">
        <f t="shared" ref="N29:O29" si="29">N28+N23+N10</f>
        <v>8226</v>
      </c>
      <c r="O29" s="118">
        <f t="shared" si="29"/>
        <v>169595.93199999997</v>
      </c>
      <c r="P29" s="119"/>
      <c r="Q29" s="120"/>
      <c r="R29" s="117">
        <f>R28+R23+R10</f>
        <v>53790.177333333333</v>
      </c>
      <c r="S29" s="117">
        <f t="shared" ref="S29" si="30">S28+S23+S10</f>
        <v>2744.6666666666665</v>
      </c>
      <c r="T29" s="118">
        <f>ROUNDUP(T28+T23+T10,0)</f>
        <v>56535</v>
      </c>
      <c r="U29" s="120"/>
    </row>
    <row r="30" spans="1:21" s="32" customFormat="1" ht="32.25" customHeight="1">
      <c r="A30" s="216"/>
      <c r="B30" s="299"/>
      <c r="C30" s="299"/>
      <c r="D30" s="299"/>
      <c r="E30" s="299"/>
      <c r="F30" s="299"/>
      <c r="G30" s="11"/>
      <c r="H30" s="11"/>
      <c r="I30" s="16"/>
      <c r="J30" s="11"/>
      <c r="K30" s="11"/>
      <c r="L30" s="11"/>
      <c r="M30" s="11"/>
      <c r="N30" s="11"/>
      <c r="O30" s="11"/>
      <c r="P30" s="44"/>
      <c r="R30" s="11"/>
      <c r="S30" s="11"/>
      <c r="T30" s="11"/>
    </row>
    <row r="31" spans="1:21">
      <c r="B31" s="19"/>
      <c r="C31" s="19"/>
      <c r="D31" s="19"/>
      <c r="E31" s="19"/>
      <c r="F31" s="19"/>
      <c r="G31" s="19"/>
      <c r="H31" s="19"/>
      <c r="I31" s="19"/>
      <c r="J31" s="19"/>
      <c r="K31" s="19"/>
      <c r="L31" s="19"/>
      <c r="M31" s="19"/>
      <c r="N31" s="19"/>
      <c r="O31" s="19"/>
      <c r="P31" s="45"/>
      <c r="R31" s="19"/>
      <c r="S31" s="19"/>
      <c r="T31" s="19"/>
    </row>
    <row r="32" spans="1:21">
      <c r="B32" s="20"/>
      <c r="C32" s="20"/>
      <c r="D32" s="20"/>
      <c r="E32" s="20"/>
      <c r="F32" s="20"/>
      <c r="G32" s="20"/>
      <c r="H32" s="20"/>
      <c r="I32" s="121"/>
      <c r="J32" s="121"/>
      <c r="K32" s="121"/>
      <c r="L32" s="121"/>
      <c r="M32" s="121"/>
      <c r="N32" s="121"/>
      <c r="O32" s="121"/>
      <c r="P32" s="121"/>
      <c r="Q32" s="121"/>
      <c r="R32" s="121"/>
      <c r="S32" s="121"/>
      <c r="T32" s="121"/>
    </row>
    <row r="33" spans="2:20">
      <c r="B33" s="20"/>
      <c r="C33" s="20"/>
      <c r="D33" s="20"/>
      <c r="E33" s="20"/>
      <c r="F33" s="20"/>
      <c r="G33" s="20"/>
      <c r="H33" s="20"/>
      <c r="I33" s="20"/>
      <c r="J33" s="20"/>
      <c r="K33" s="20"/>
      <c r="L33" s="20"/>
      <c r="M33" s="20"/>
      <c r="N33" s="20"/>
      <c r="O33" s="20"/>
      <c r="P33" s="46"/>
      <c r="R33" s="20"/>
      <c r="S33" s="20"/>
      <c r="T33" s="20"/>
    </row>
    <row r="34" spans="2:20">
      <c r="B34" s="20"/>
      <c r="C34" s="20"/>
      <c r="D34" s="20"/>
      <c r="E34" s="20"/>
      <c r="F34" s="20"/>
      <c r="G34" s="20"/>
      <c r="H34" s="20"/>
      <c r="I34" s="20"/>
      <c r="J34" s="20"/>
      <c r="K34" s="20"/>
      <c r="L34" s="20"/>
      <c r="M34" s="20"/>
      <c r="N34" s="20"/>
      <c r="O34" s="20"/>
      <c r="P34" s="46"/>
      <c r="R34" s="20"/>
      <c r="S34" s="20"/>
      <c r="T34" s="20"/>
    </row>
    <row r="35" spans="2:20">
      <c r="B35" s="20"/>
      <c r="C35" s="20"/>
      <c r="D35" s="20"/>
      <c r="E35" s="20"/>
      <c r="F35" s="20"/>
      <c r="G35" s="20"/>
      <c r="H35" s="20"/>
      <c r="I35" s="20"/>
      <c r="J35" s="20"/>
      <c r="K35" s="20"/>
      <c r="L35" s="20"/>
      <c r="M35" s="20"/>
      <c r="N35" s="20"/>
      <c r="O35" s="20"/>
      <c r="P35" s="46"/>
      <c r="R35" s="20"/>
      <c r="S35" s="20"/>
      <c r="T35" s="20"/>
    </row>
    <row r="36" spans="2:20">
      <c r="B36" s="20"/>
      <c r="C36" s="20"/>
      <c r="D36" s="20"/>
      <c r="E36" s="20"/>
      <c r="F36" s="20"/>
      <c r="G36" s="20"/>
      <c r="H36" s="20"/>
      <c r="I36" s="121"/>
      <c r="J36" s="121"/>
      <c r="K36" s="121"/>
      <c r="L36" s="121"/>
      <c r="M36" s="121"/>
      <c r="N36" s="121"/>
      <c r="O36" s="121"/>
      <c r="P36" s="121"/>
      <c r="Q36" s="121"/>
      <c r="R36" s="121"/>
      <c r="S36" s="121"/>
      <c r="T36" s="121"/>
    </row>
    <row r="37" spans="2:20">
      <c r="B37" s="20"/>
      <c r="C37" s="20"/>
      <c r="D37" s="20"/>
      <c r="E37" s="20"/>
      <c r="F37" s="20"/>
      <c r="G37" s="20"/>
      <c r="H37" s="20"/>
      <c r="I37" s="20"/>
      <c r="J37" s="20"/>
      <c r="K37" s="20"/>
      <c r="L37" s="20"/>
      <c r="M37" s="20"/>
      <c r="N37" s="20"/>
      <c r="O37" s="20"/>
      <c r="P37" s="46"/>
      <c r="R37" s="20"/>
      <c r="S37" s="20"/>
      <c r="T37" s="20"/>
    </row>
    <row r="38" spans="2:20">
      <c r="B38" s="19"/>
      <c r="C38" s="19"/>
      <c r="D38" s="19"/>
      <c r="E38" s="19"/>
      <c r="F38" s="19"/>
      <c r="G38" s="19"/>
      <c r="H38" s="19"/>
      <c r="I38" s="19"/>
      <c r="J38" s="19"/>
      <c r="K38" s="19"/>
      <c r="L38" s="19"/>
      <c r="M38" s="19"/>
      <c r="N38" s="19"/>
      <c r="O38" s="19"/>
      <c r="P38" s="45"/>
      <c r="R38" s="19"/>
      <c r="S38" s="19"/>
      <c r="T38" s="19"/>
    </row>
    <row r="39" spans="2:20">
      <c r="B39" s="19"/>
      <c r="C39" s="19"/>
      <c r="D39" s="19"/>
      <c r="E39" s="19"/>
      <c r="F39" s="19"/>
      <c r="G39" s="19"/>
      <c r="H39" s="19"/>
      <c r="I39" s="19"/>
      <c r="J39" s="19"/>
      <c r="K39" s="19"/>
      <c r="L39" s="19"/>
      <c r="M39" s="19"/>
      <c r="N39" s="19"/>
      <c r="O39" s="19"/>
      <c r="P39" s="45"/>
      <c r="R39" s="19"/>
      <c r="S39" s="19"/>
      <c r="T39" s="19"/>
    </row>
    <row r="40" spans="2:20">
      <c r="B40" s="19"/>
      <c r="C40" s="19"/>
      <c r="D40" s="19"/>
      <c r="E40" s="19"/>
      <c r="F40" s="19"/>
      <c r="G40" s="19"/>
      <c r="H40" s="19"/>
      <c r="I40" s="19"/>
      <c r="J40" s="19"/>
      <c r="K40" s="19"/>
      <c r="L40" s="19"/>
      <c r="M40" s="19"/>
      <c r="N40" s="19"/>
      <c r="O40" s="19"/>
      <c r="P40" s="45"/>
      <c r="R40" s="19"/>
      <c r="S40" s="19"/>
      <c r="T40" s="19"/>
    </row>
    <row r="41" spans="2:20">
      <c r="B41" s="19"/>
      <c r="C41" s="19"/>
      <c r="D41" s="19"/>
      <c r="E41" s="19"/>
      <c r="F41" s="19"/>
      <c r="G41" s="19"/>
      <c r="H41" s="19"/>
      <c r="I41" s="19"/>
      <c r="J41" s="19"/>
      <c r="K41" s="19"/>
      <c r="L41" s="19"/>
      <c r="M41" s="19"/>
      <c r="N41" s="19"/>
      <c r="O41" s="19"/>
      <c r="P41" s="45"/>
      <c r="R41" s="19"/>
      <c r="S41" s="19"/>
      <c r="T41" s="19"/>
    </row>
    <row r="42" spans="2:20">
      <c r="B42" s="19"/>
      <c r="C42" s="19"/>
      <c r="D42" s="19"/>
      <c r="E42" s="19"/>
      <c r="F42" s="19"/>
      <c r="G42" s="19"/>
      <c r="H42" s="19"/>
      <c r="I42" s="19"/>
      <c r="J42" s="19"/>
      <c r="K42" s="19"/>
      <c r="L42" s="19"/>
      <c r="M42" s="19"/>
      <c r="N42" s="19"/>
      <c r="O42" s="19"/>
      <c r="P42" s="45"/>
      <c r="R42" s="19"/>
      <c r="S42" s="19"/>
      <c r="T42" s="19"/>
    </row>
    <row r="43" spans="2:20">
      <c r="B43" s="20"/>
      <c r="C43" s="20"/>
      <c r="D43" s="20"/>
      <c r="E43" s="20"/>
      <c r="F43" s="20"/>
      <c r="G43" s="20"/>
      <c r="H43" s="20"/>
      <c r="I43" s="20"/>
      <c r="J43" s="20"/>
      <c r="K43" s="20"/>
      <c r="L43" s="20"/>
      <c r="M43" s="20"/>
      <c r="N43" s="20"/>
      <c r="O43" s="20"/>
      <c r="P43" s="46"/>
      <c r="R43" s="20"/>
      <c r="S43" s="20"/>
      <c r="T43" s="20"/>
    </row>
    <row r="44" spans="2:20">
      <c r="B44" s="20"/>
      <c r="C44" s="20"/>
      <c r="D44" s="20"/>
      <c r="E44" s="20"/>
      <c r="F44" s="20"/>
      <c r="G44" s="20"/>
      <c r="H44" s="20"/>
      <c r="I44" s="20"/>
      <c r="J44" s="20"/>
      <c r="K44" s="20"/>
      <c r="L44" s="20"/>
      <c r="M44" s="20"/>
      <c r="N44" s="20"/>
      <c r="O44" s="20"/>
      <c r="P44" s="46"/>
      <c r="R44" s="20"/>
      <c r="S44" s="20"/>
      <c r="T44" s="20"/>
    </row>
    <row r="45" spans="2:20">
      <c r="B45" s="20"/>
      <c r="C45" s="20"/>
      <c r="D45" s="20"/>
      <c r="E45" s="20"/>
      <c r="F45" s="20"/>
      <c r="G45" s="20"/>
      <c r="H45" s="20"/>
      <c r="I45" s="20"/>
      <c r="J45" s="20"/>
      <c r="K45" s="20"/>
      <c r="L45" s="20"/>
      <c r="M45" s="20"/>
      <c r="N45" s="20"/>
      <c r="O45" s="20"/>
      <c r="P45" s="46"/>
      <c r="R45" s="20"/>
      <c r="S45" s="20"/>
      <c r="T45" s="20"/>
    </row>
    <row r="46" spans="2:20">
      <c r="B46" s="19"/>
      <c r="C46" s="19"/>
      <c r="D46" s="19"/>
      <c r="E46" s="19"/>
      <c r="F46" s="19"/>
      <c r="G46" s="19"/>
      <c r="H46" s="19"/>
      <c r="I46" s="19"/>
      <c r="J46" s="19"/>
      <c r="K46" s="19"/>
      <c r="L46" s="19"/>
      <c r="M46" s="19"/>
      <c r="N46" s="19"/>
      <c r="O46" s="19"/>
      <c r="P46" s="45"/>
      <c r="R46" s="19"/>
      <c r="S46" s="19"/>
      <c r="T46" s="19"/>
    </row>
    <row r="47" spans="2:20">
      <c r="B47" s="19"/>
      <c r="C47" s="19"/>
      <c r="D47" s="19"/>
      <c r="E47" s="19"/>
      <c r="F47" s="19"/>
      <c r="G47" s="19"/>
      <c r="H47" s="19"/>
      <c r="I47" s="19"/>
      <c r="J47" s="19"/>
      <c r="K47" s="19"/>
      <c r="L47" s="19"/>
      <c r="M47" s="19"/>
      <c r="N47" s="19"/>
      <c r="O47" s="19"/>
      <c r="P47" s="45"/>
      <c r="R47" s="19"/>
      <c r="S47" s="19"/>
      <c r="T47" s="19"/>
    </row>
    <row r="48" spans="2:20">
      <c r="B48" s="20"/>
      <c r="C48" s="20"/>
      <c r="D48" s="20"/>
      <c r="E48" s="20"/>
      <c r="F48" s="20"/>
      <c r="G48" s="20"/>
      <c r="H48" s="20"/>
      <c r="I48" s="20"/>
      <c r="J48" s="20"/>
      <c r="K48" s="20"/>
      <c r="L48" s="20"/>
      <c r="M48" s="20"/>
      <c r="N48" s="20"/>
      <c r="O48" s="20"/>
      <c r="P48" s="46"/>
      <c r="R48" s="20"/>
      <c r="S48" s="20"/>
      <c r="T48" s="20"/>
    </row>
    <row r="49" spans="2:20">
      <c r="B49" s="20"/>
      <c r="C49" s="20"/>
      <c r="D49" s="20"/>
      <c r="E49" s="20"/>
      <c r="F49" s="20"/>
      <c r="G49" s="20"/>
      <c r="H49" s="20"/>
      <c r="I49" s="20"/>
      <c r="J49" s="20"/>
      <c r="K49" s="20"/>
      <c r="L49" s="20"/>
      <c r="M49" s="20"/>
      <c r="N49" s="20"/>
      <c r="O49" s="20"/>
      <c r="P49" s="46"/>
      <c r="R49" s="20"/>
      <c r="S49" s="20"/>
      <c r="T49" s="20"/>
    </row>
    <row r="50" spans="2:20">
      <c r="B50" s="20"/>
      <c r="C50" s="20"/>
      <c r="D50" s="20"/>
      <c r="E50" s="20"/>
      <c r="F50" s="20"/>
      <c r="G50" s="20"/>
      <c r="H50" s="20"/>
      <c r="I50" s="20"/>
      <c r="J50" s="20"/>
      <c r="K50" s="20"/>
      <c r="L50" s="20"/>
      <c r="M50" s="20"/>
      <c r="N50" s="20"/>
      <c r="O50" s="20"/>
      <c r="P50" s="46"/>
      <c r="R50" s="20"/>
      <c r="S50" s="20"/>
      <c r="T50" s="20"/>
    </row>
    <row r="51" spans="2:20">
      <c r="B51" s="20"/>
      <c r="C51" s="20"/>
      <c r="D51" s="20"/>
      <c r="E51" s="20"/>
      <c r="F51" s="20"/>
      <c r="G51" s="20"/>
      <c r="H51" s="20"/>
      <c r="I51" s="20"/>
      <c r="J51" s="20"/>
      <c r="K51" s="20"/>
      <c r="L51" s="20"/>
      <c r="M51" s="20"/>
      <c r="N51" s="20"/>
      <c r="O51" s="20"/>
      <c r="P51" s="46"/>
      <c r="R51" s="20"/>
      <c r="S51" s="20"/>
      <c r="T51" s="20"/>
    </row>
    <row r="52" spans="2:20">
      <c r="B52" s="20"/>
      <c r="C52" s="20"/>
      <c r="D52" s="20"/>
      <c r="E52" s="20"/>
      <c r="F52" s="20"/>
      <c r="G52" s="20"/>
      <c r="H52" s="20"/>
      <c r="I52" s="20"/>
      <c r="J52" s="20"/>
      <c r="K52" s="20"/>
      <c r="L52" s="20"/>
      <c r="M52" s="20"/>
      <c r="N52" s="20"/>
      <c r="O52" s="20"/>
      <c r="P52" s="46"/>
      <c r="R52" s="20"/>
      <c r="S52" s="20"/>
      <c r="T52" s="20"/>
    </row>
    <row r="53" spans="2:20">
      <c r="B53" s="20"/>
      <c r="C53" s="20"/>
      <c r="D53" s="20"/>
      <c r="E53" s="20"/>
      <c r="F53" s="20"/>
      <c r="G53" s="20"/>
      <c r="H53" s="20"/>
      <c r="I53" s="20"/>
      <c r="J53" s="20"/>
      <c r="K53" s="20"/>
      <c r="L53" s="20"/>
      <c r="M53" s="20"/>
      <c r="N53" s="20"/>
      <c r="O53" s="20"/>
      <c r="P53" s="46"/>
      <c r="R53" s="20"/>
      <c r="S53" s="20"/>
      <c r="T53" s="20"/>
    </row>
    <row r="54" spans="2:20">
      <c r="B54" s="20"/>
      <c r="C54" s="20"/>
      <c r="D54" s="20"/>
      <c r="E54" s="20"/>
      <c r="F54" s="20"/>
      <c r="G54" s="20"/>
      <c r="H54" s="20"/>
      <c r="I54" s="20"/>
      <c r="J54" s="20"/>
      <c r="K54" s="20"/>
      <c r="L54" s="20"/>
      <c r="M54" s="20"/>
      <c r="N54" s="20"/>
      <c r="O54" s="20"/>
      <c r="P54" s="46"/>
      <c r="R54" s="20"/>
      <c r="S54" s="20"/>
      <c r="T54" s="20"/>
    </row>
    <row r="55" spans="2:20">
      <c r="B55" s="20"/>
      <c r="C55" s="20"/>
      <c r="D55" s="20"/>
      <c r="E55" s="20"/>
      <c r="F55" s="20"/>
      <c r="G55" s="20"/>
      <c r="H55" s="20"/>
      <c r="I55" s="20"/>
      <c r="J55" s="20"/>
      <c r="K55" s="20"/>
      <c r="L55" s="20"/>
      <c r="M55" s="20"/>
      <c r="N55" s="20"/>
      <c r="O55" s="20"/>
      <c r="P55" s="46"/>
      <c r="R55" s="20"/>
      <c r="S55" s="20"/>
      <c r="T55" s="20"/>
    </row>
    <row r="56" spans="2:20">
      <c r="B56" s="19"/>
      <c r="C56" s="19"/>
      <c r="D56" s="19"/>
      <c r="E56" s="19"/>
      <c r="F56" s="19"/>
      <c r="G56" s="19"/>
      <c r="H56" s="19"/>
      <c r="I56" s="19"/>
      <c r="J56" s="19"/>
      <c r="K56" s="19"/>
      <c r="L56" s="19"/>
      <c r="M56" s="19"/>
      <c r="N56" s="19"/>
      <c r="O56" s="19"/>
      <c r="P56" s="45"/>
      <c r="R56" s="19"/>
      <c r="S56" s="19"/>
      <c r="T56" s="19"/>
    </row>
    <row r="57" spans="2:20">
      <c r="B57" s="20"/>
      <c r="C57" s="20"/>
      <c r="D57" s="20"/>
      <c r="E57" s="20"/>
      <c r="F57" s="20"/>
      <c r="G57" s="20"/>
      <c r="H57" s="20"/>
      <c r="I57" s="20"/>
      <c r="J57" s="20"/>
      <c r="K57" s="20"/>
      <c r="L57" s="20"/>
      <c r="M57" s="20"/>
      <c r="N57" s="20"/>
      <c r="O57" s="20"/>
      <c r="P57" s="46"/>
      <c r="R57" s="20"/>
      <c r="S57" s="20"/>
      <c r="T57" s="20"/>
    </row>
    <row r="58" spans="2:20">
      <c r="B58" s="20"/>
      <c r="C58" s="20"/>
      <c r="D58" s="20"/>
      <c r="E58" s="20"/>
      <c r="F58" s="20"/>
      <c r="G58" s="20"/>
      <c r="H58" s="20"/>
      <c r="I58" s="20"/>
      <c r="J58" s="20"/>
      <c r="K58" s="20"/>
      <c r="L58" s="20"/>
      <c r="M58" s="20"/>
      <c r="N58" s="20"/>
      <c r="O58" s="20"/>
      <c r="P58" s="46"/>
      <c r="R58" s="20"/>
      <c r="S58" s="20"/>
      <c r="T58" s="20"/>
    </row>
    <row r="59" spans="2:20">
      <c r="B59" s="20"/>
      <c r="C59" s="20"/>
      <c r="D59" s="20"/>
      <c r="E59" s="20"/>
      <c r="F59" s="20"/>
      <c r="G59" s="20"/>
      <c r="H59" s="20"/>
      <c r="I59" s="20"/>
      <c r="J59" s="20"/>
      <c r="K59" s="20"/>
      <c r="L59" s="20"/>
      <c r="M59" s="20"/>
      <c r="N59" s="20"/>
      <c r="O59" s="20"/>
      <c r="P59" s="46"/>
      <c r="R59" s="20"/>
      <c r="S59" s="20"/>
      <c r="T59" s="20"/>
    </row>
    <row r="60" spans="2:20">
      <c r="B60" s="20"/>
      <c r="C60" s="20"/>
      <c r="D60" s="20"/>
      <c r="E60" s="20"/>
      <c r="F60" s="20"/>
      <c r="G60" s="20"/>
      <c r="H60" s="20"/>
      <c r="I60" s="20"/>
      <c r="J60" s="20"/>
      <c r="K60" s="20"/>
      <c r="L60" s="20"/>
      <c r="M60" s="20"/>
      <c r="N60" s="20"/>
      <c r="O60" s="20"/>
      <c r="P60" s="46"/>
      <c r="R60" s="20"/>
      <c r="S60" s="20"/>
      <c r="T60" s="20"/>
    </row>
    <row r="61" spans="2:20">
      <c r="B61" s="19"/>
      <c r="C61" s="19"/>
      <c r="D61" s="19"/>
      <c r="E61" s="19"/>
      <c r="F61" s="19"/>
      <c r="G61" s="19"/>
      <c r="H61" s="19"/>
      <c r="I61" s="19"/>
      <c r="J61" s="19"/>
      <c r="K61" s="19"/>
      <c r="L61" s="19"/>
      <c r="M61" s="19"/>
      <c r="N61" s="19"/>
      <c r="O61" s="19"/>
      <c r="P61" s="45"/>
      <c r="R61" s="19"/>
      <c r="S61" s="19"/>
      <c r="T61" s="19"/>
    </row>
    <row r="62" spans="2:20">
      <c r="B62" s="19"/>
      <c r="C62" s="19"/>
      <c r="D62" s="19"/>
      <c r="E62" s="19"/>
      <c r="F62" s="19"/>
      <c r="G62" s="19"/>
      <c r="H62" s="19"/>
      <c r="I62" s="19"/>
      <c r="J62" s="19"/>
      <c r="K62" s="19"/>
      <c r="L62" s="19"/>
      <c r="M62" s="19"/>
      <c r="N62" s="19"/>
      <c r="O62" s="19"/>
      <c r="P62" s="45"/>
      <c r="R62" s="19"/>
      <c r="S62" s="19"/>
      <c r="T62" s="19"/>
    </row>
    <row r="63" spans="2:20">
      <c r="B63" s="20"/>
      <c r="C63" s="20"/>
      <c r="D63" s="20"/>
      <c r="E63" s="20"/>
      <c r="F63" s="20"/>
      <c r="G63" s="20"/>
      <c r="H63" s="20"/>
      <c r="I63" s="20"/>
      <c r="J63" s="20"/>
      <c r="K63" s="20"/>
      <c r="L63" s="20"/>
      <c r="M63" s="20"/>
      <c r="N63" s="20"/>
      <c r="O63" s="20"/>
      <c r="P63" s="46"/>
      <c r="R63" s="20"/>
      <c r="S63" s="20"/>
      <c r="T63" s="20"/>
    </row>
    <row r="64" spans="2:20">
      <c r="B64" s="20"/>
      <c r="C64" s="20"/>
      <c r="D64" s="20"/>
      <c r="E64" s="20"/>
      <c r="F64" s="20"/>
      <c r="G64" s="20"/>
      <c r="H64" s="20"/>
      <c r="I64" s="20"/>
      <c r="J64" s="20"/>
      <c r="K64" s="20"/>
      <c r="L64" s="20"/>
      <c r="M64" s="20"/>
      <c r="N64" s="20"/>
      <c r="O64" s="20"/>
      <c r="P64" s="46"/>
      <c r="R64" s="20"/>
      <c r="S64" s="20"/>
      <c r="T64" s="20"/>
    </row>
    <row r="65" spans="2:20">
      <c r="B65" s="19"/>
      <c r="C65" s="19"/>
      <c r="D65" s="19"/>
      <c r="E65" s="19"/>
      <c r="F65" s="19"/>
      <c r="G65" s="19"/>
      <c r="H65" s="19"/>
      <c r="I65" s="19"/>
      <c r="J65" s="19"/>
      <c r="K65" s="19"/>
      <c r="L65" s="19"/>
      <c r="M65" s="19"/>
      <c r="N65" s="19"/>
      <c r="O65" s="19"/>
      <c r="P65" s="45"/>
      <c r="R65" s="19"/>
      <c r="S65" s="19"/>
      <c r="T65" s="19"/>
    </row>
    <row r="66" spans="2:20">
      <c r="B66" s="20"/>
      <c r="C66" s="20"/>
      <c r="D66" s="20"/>
      <c r="E66" s="20"/>
      <c r="F66" s="20"/>
      <c r="G66" s="20"/>
      <c r="H66" s="20"/>
      <c r="I66" s="20"/>
      <c r="J66" s="20"/>
      <c r="K66" s="20"/>
      <c r="L66" s="20"/>
      <c r="M66" s="20"/>
      <c r="N66" s="20"/>
      <c r="O66" s="20"/>
      <c r="P66" s="46"/>
      <c r="R66" s="20"/>
      <c r="S66" s="20"/>
      <c r="T66" s="20"/>
    </row>
    <row r="67" spans="2:20">
      <c r="B67" s="20"/>
      <c r="C67" s="20"/>
      <c r="D67" s="20"/>
      <c r="E67" s="20"/>
      <c r="F67" s="20"/>
      <c r="G67" s="20"/>
      <c r="H67" s="20"/>
      <c r="I67" s="20"/>
      <c r="J67" s="20"/>
      <c r="K67" s="20"/>
      <c r="L67" s="20"/>
      <c r="M67" s="20"/>
      <c r="N67" s="20"/>
      <c r="O67" s="20"/>
      <c r="P67" s="46"/>
      <c r="R67" s="20"/>
      <c r="S67" s="20"/>
      <c r="T67" s="20"/>
    </row>
    <row r="68" spans="2:20">
      <c r="B68" s="20"/>
      <c r="C68" s="20"/>
      <c r="D68" s="20"/>
      <c r="E68" s="20"/>
      <c r="F68" s="20"/>
      <c r="G68" s="20"/>
      <c r="H68" s="20"/>
      <c r="I68" s="20"/>
      <c r="J68" s="20"/>
      <c r="K68" s="20"/>
      <c r="L68" s="20"/>
      <c r="M68" s="20"/>
      <c r="N68" s="20"/>
      <c r="O68" s="20"/>
      <c r="P68" s="46"/>
      <c r="R68" s="20"/>
      <c r="S68" s="20"/>
      <c r="T68" s="20"/>
    </row>
    <row r="69" spans="2:20">
      <c r="B69" s="20"/>
      <c r="C69" s="20"/>
      <c r="D69" s="20"/>
      <c r="E69" s="20"/>
      <c r="F69" s="20"/>
      <c r="G69" s="20"/>
      <c r="H69" s="20"/>
      <c r="I69" s="20"/>
      <c r="J69" s="20"/>
      <c r="K69" s="20"/>
      <c r="L69" s="20"/>
      <c r="M69" s="20"/>
      <c r="N69" s="20"/>
      <c r="O69" s="20"/>
      <c r="P69" s="46"/>
      <c r="R69" s="20"/>
      <c r="S69" s="20"/>
      <c r="T69" s="20"/>
    </row>
    <row r="70" spans="2:20">
      <c r="B70" s="20"/>
      <c r="C70" s="20"/>
      <c r="D70" s="20"/>
      <c r="E70" s="20"/>
      <c r="F70" s="20"/>
      <c r="G70" s="20"/>
      <c r="H70" s="20"/>
      <c r="I70" s="20"/>
      <c r="J70" s="20"/>
      <c r="K70" s="20"/>
      <c r="L70" s="20"/>
      <c r="M70" s="20"/>
      <c r="N70" s="20"/>
      <c r="O70" s="20"/>
      <c r="P70" s="46"/>
      <c r="R70" s="20"/>
      <c r="S70" s="20"/>
      <c r="T70" s="20"/>
    </row>
    <row r="71" spans="2:20">
      <c r="B71" s="20"/>
      <c r="C71" s="20"/>
      <c r="D71" s="20"/>
      <c r="E71" s="20"/>
      <c r="F71" s="20"/>
      <c r="G71" s="20"/>
      <c r="H71" s="20"/>
      <c r="I71" s="20"/>
      <c r="J71" s="20"/>
      <c r="K71" s="20"/>
      <c r="L71" s="20"/>
      <c r="M71" s="20"/>
      <c r="N71" s="20"/>
      <c r="O71" s="20"/>
      <c r="P71" s="46"/>
      <c r="R71" s="20"/>
      <c r="S71" s="20"/>
      <c r="T71" s="20"/>
    </row>
    <row r="72" spans="2:20">
      <c r="B72" s="20"/>
      <c r="C72" s="20"/>
      <c r="D72" s="20"/>
      <c r="E72" s="20"/>
      <c r="F72" s="20"/>
      <c r="G72" s="20"/>
      <c r="H72" s="20"/>
      <c r="I72" s="20"/>
      <c r="J72" s="20"/>
      <c r="K72" s="20"/>
      <c r="L72" s="20"/>
      <c r="M72" s="20"/>
      <c r="N72" s="20"/>
      <c r="O72" s="20"/>
      <c r="P72" s="46"/>
      <c r="R72" s="20"/>
      <c r="S72" s="20"/>
      <c r="T72" s="20"/>
    </row>
    <row r="73" spans="2:20">
      <c r="B73" s="20"/>
      <c r="C73" s="20"/>
      <c r="D73" s="20"/>
      <c r="E73" s="20"/>
      <c r="F73" s="20"/>
      <c r="G73" s="20"/>
      <c r="H73" s="20"/>
      <c r="I73" s="20"/>
      <c r="J73" s="20"/>
      <c r="K73" s="20"/>
      <c r="L73" s="20"/>
      <c r="M73" s="20"/>
      <c r="N73" s="20"/>
      <c r="O73" s="20"/>
      <c r="P73" s="46"/>
      <c r="R73" s="20"/>
      <c r="S73" s="20"/>
      <c r="T73" s="20"/>
    </row>
    <row r="74" spans="2:20">
      <c r="B74" s="20"/>
      <c r="C74" s="20"/>
      <c r="D74" s="20"/>
      <c r="E74" s="20"/>
      <c r="F74" s="20"/>
      <c r="G74" s="20"/>
      <c r="H74" s="20"/>
      <c r="I74" s="20"/>
      <c r="J74" s="20"/>
      <c r="K74" s="20"/>
      <c r="L74" s="20"/>
      <c r="M74" s="20"/>
      <c r="N74" s="20"/>
      <c r="O74" s="20"/>
      <c r="P74" s="46"/>
      <c r="R74" s="20"/>
      <c r="S74" s="20"/>
      <c r="T74" s="20"/>
    </row>
    <row r="75" spans="2:20">
      <c r="B75" s="20"/>
      <c r="C75" s="20"/>
      <c r="D75" s="20"/>
      <c r="E75" s="20"/>
      <c r="F75" s="20"/>
      <c r="G75" s="20"/>
      <c r="H75" s="20"/>
      <c r="I75" s="20"/>
      <c r="J75" s="20"/>
      <c r="K75" s="20"/>
      <c r="L75" s="20"/>
      <c r="M75" s="20"/>
      <c r="N75" s="20"/>
      <c r="O75" s="20"/>
      <c r="P75" s="46"/>
      <c r="R75" s="20"/>
      <c r="S75" s="20"/>
      <c r="T75" s="20"/>
    </row>
    <row r="76" spans="2:20">
      <c r="B76" s="20"/>
      <c r="C76" s="20"/>
      <c r="D76" s="20"/>
      <c r="E76" s="20"/>
      <c r="F76" s="20"/>
      <c r="G76" s="20"/>
      <c r="H76" s="20"/>
      <c r="I76" s="20"/>
      <c r="J76" s="20"/>
      <c r="K76" s="20"/>
      <c r="L76" s="20"/>
      <c r="M76" s="20"/>
      <c r="N76" s="20"/>
      <c r="O76" s="20"/>
      <c r="P76" s="46"/>
      <c r="R76" s="20"/>
      <c r="S76" s="20"/>
      <c r="T76" s="20"/>
    </row>
    <row r="77" spans="2:20">
      <c r="B77" s="21"/>
      <c r="C77" s="21"/>
      <c r="D77" s="21"/>
      <c r="E77" s="21"/>
      <c r="F77" s="21"/>
      <c r="G77" s="21"/>
      <c r="H77" s="21"/>
      <c r="I77" s="21"/>
      <c r="J77" s="21"/>
      <c r="K77" s="21"/>
      <c r="L77" s="21"/>
      <c r="M77" s="21"/>
      <c r="N77" s="21"/>
      <c r="O77" s="21"/>
      <c r="P77" s="47"/>
      <c r="R77" s="21"/>
      <c r="S77" s="21"/>
      <c r="T77" s="21"/>
    </row>
    <row r="78" spans="2:20">
      <c r="B78" s="21"/>
      <c r="C78" s="21"/>
      <c r="D78" s="21"/>
      <c r="E78" s="21"/>
      <c r="F78" s="21"/>
      <c r="G78" s="21"/>
      <c r="H78" s="21"/>
      <c r="I78" s="21"/>
      <c r="J78" s="21"/>
      <c r="K78" s="21"/>
      <c r="L78" s="21"/>
      <c r="M78" s="21"/>
      <c r="N78" s="21"/>
      <c r="O78" s="21"/>
      <c r="P78" s="47"/>
      <c r="R78" s="21"/>
      <c r="S78" s="21"/>
      <c r="T78" s="21"/>
    </row>
    <row r="79" spans="2:20">
      <c r="B79" s="20"/>
      <c r="C79" s="20"/>
      <c r="D79" s="20"/>
      <c r="E79" s="20"/>
      <c r="F79" s="20"/>
      <c r="G79" s="20"/>
      <c r="H79" s="20"/>
      <c r="I79" s="20"/>
      <c r="J79" s="20"/>
      <c r="K79" s="20"/>
      <c r="L79" s="20"/>
      <c r="M79" s="20"/>
      <c r="N79" s="20"/>
      <c r="O79" s="20"/>
      <c r="P79" s="46"/>
      <c r="R79" s="20"/>
      <c r="S79" s="20"/>
      <c r="T79" s="20"/>
    </row>
    <row r="80" spans="2:20">
      <c r="B80" s="20"/>
      <c r="C80" s="20"/>
      <c r="D80" s="20"/>
      <c r="E80" s="20"/>
      <c r="F80" s="20"/>
      <c r="G80" s="20"/>
      <c r="H80" s="20"/>
      <c r="I80" s="20"/>
      <c r="J80" s="20"/>
      <c r="K80" s="20"/>
      <c r="L80" s="20"/>
      <c r="M80" s="20"/>
      <c r="N80" s="20"/>
      <c r="O80" s="20"/>
      <c r="P80" s="46"/>
      <c r="R80" s="20"/>
      <c r="S80" s="20"/>
      <c r="T80" s="20"/>
    </row>
    <row r="81" spans="2:20">
      <c r="B81" s="20"/>
      <c r="C81" s="20"/>
      <c r="D81" s="20"/>
      <c r="E81" s="20"/>
      <c r="F81" s="20"/>
      <c r="G81" s="20"/>
      <c r="H81" s="20"/>
      <c r="I81" s="20"/>
      <c r="J81" s="20"/>
      <c r="K81" s="20"/>
      <c r="L81" s="20"/>
      <c r="M81" s="20"/>
      <c r="N81" s="20"/>
      <c r="O81" s="20"/>
      <c r="P81" s="46"/>
      <c r="R81" s="20"/>
      <c r="S81" s="20"/>
      <c r="T81" s="20"/>
    </row>
    <row r="82" spans="2:20">
      <c r="B82" s="20"/>
      <c r="C82" s="20"/>
      <c r="D82" s="20"/>
      <c r="E82" s="20"/>
      <c r="F82" s="20"/>
      <c r="G82" s="20"/>
      <c r="H82" s="20"/>
      <c r="I82" s="20"/>
      <c r="J82" s="20"/>
      <c r="K82" s="20"/>
      <c r="L82" s="20"/>
      <c r="M82" s="20"/>
      <c r="N82" s="20"/>
      <c r="O82" s="20"/>
      <c r="P82" s="46"/>
      <c r="R82" s="20"/>
      <c r="S82" s="20"/>
      <c r="T82" s="20"/>
    </row>
    <row r="83" spans="2:20">
      <c r="B83" s="20"/>
      <c r="C83" s="20"/>
      <c r="D83" s="20"/>
      <c r="E83" s="20"/>
      <c r="F83" s="20"/>
      <c r="G83" s="20"/>
      <c r="H83" s="20"/>
      <c r="I83" s="20"/>
      <c r="J83" s="20"/>
      <c r="K83" s="20"/>
      <c r="L83" s="20"/>
      <c r="M83" s="20"/>
      <c r="N83" s="20"/>
      <c r="O83" s="20"/>
      <c r="P83" s="46"/>
      <c r="R83" s="20"/>
      <c r="S83" s="20"/>
      <c r="T83" s="20"/>
    </row>
    <row r="84" spans="2:20">
      <c r="B84" s="20"/>
      <c r="C84" s="20"/>
      <c r="D84" s="20"/>
      <c r="E84" s="20"/>
      <c r="F84" s="20"/>
      <c r="G84" s="20"/>
      <c r="H84" s="20"/>
      <c r="I84" s="20"/>
      <c r="J84" s="20"/>
      <c r="K84" s="20"/>
      <c r="L84" s="20"/>
      <c r="M84" s="20"/>
      <c r="N84" s="20"/>
      <c r="O84" s="20"/>
      <c r="P84" s="46"/>
      <c r="R84" s="20"/>
      <c r="S84" s="20"/>
      <c r="T84" s="20"/>
    </row>
    <row r="85" spans="2:20">
      <c r="B85" s="20"/>
      <c r="C85" s="20"/>
      <c r="D85" s="20"/>
      <c r="E85" s="20"/>
      <c r="F85" s="20"/>
      <c r="G85" s="20"/>
      <c r="H85" s="20"/>
      <c r="I85" s="20"/>
      <c r="J85" s="20"/>
      <c r="K85" s="20"/>
      <c r="L85" s="20"/>
      <c r="M85" s="20"/>
      <c r="N85" s="20"/>
      <c r="O85" s="20"/>
      <c r="P85" s="46"/>
      <c r="R85" s="20"/>
      <c r="S85" s="20"/>
      <c r="T85" s="20"/>
    </row>
    <row r="86" spans="2:20">
      <c r="B86" s="20"/>
      <c r="C86" s="20"/>
      <c r="D86" s="20"/>
      <c r="E86" s="20"/>
      <c r="F86" s="20"/>
      <c r="G86" s="20"/>
      <c r="H86" s="20"/>
      <c r="I86" s="20"/>
      <c r="J86" s="20"/>
      <c r="K86" s="20"/>
      <c r="L86" s="20"/>
      <c r="M86" s="20"/>
      <c r="N86" s="20"/>
      <c r="O86" s="20"/>
      <c r="P86" s="46"/>
      <c r="R86" s="20"/>
      <c r="S86" s="20"/>
      <c r="T86" s="20"/>
    </row>
    <row r="87" spans="2:20">
      <c r="B87" s="21"/>
      <c r="C87" s="21"/>
      <c r="D87" s="21"/>
      <c r="E87" s="21"/>
      <c r="F87" s="21"/>
      <c r="G87" s="21"/>
      <c r="H87" s="21"/>
      <c r="I87" s="21"/>
      <c r="J87" s="21"/>
      <c r="K87" s="21"/>
      <c r="L87" s="21"/>
      <c r="M87" s="21"/>
      <c r="N87" s="21"/>
      <c r="O87" s="21"/>
      <c r="P87" s="47"/>
      <c r="R87" s="21"/>
      <c r="S87" s="21"/>
      <c r="T87" s="21"/>
    </row>
    <row r="88" spans="2:20">
      <c r="B88" s="20"/>
      <c r="C88" s="20"/>
      <c r="D88" s="20"/>
      <c r="E88" s="20"/>
      <c r="F88" s="20"/>
      <c r="G88" s="20"/>
      <c r="H88" s="20"/>
      <c r="I88" s="20"/>
      <c r="J88" s="20"/>
      <c r="K88" s="20"/>
      <c r="L88" s="20"/>
      <c r="M88" s="20"/>
      <c r="N88" s="20"/>
      <c r="O88" s="20"/>
      <c r="P88" s="46"/>
      <c r="R88" s="20"/>
      <c r="S88" s="20"/>
      <c r="T88" s="20"/>
    </row>
    <row r="89" spans="2:20">
      <c r="B89" s="20"/>
      <c r="C89" s="20"/>
      <c r="D89" s="20"/>
      <c r="E89" s="20"/>
      <c r="F89" s="20"/>
      <c r="G89" s="20"/>
      <c r="H89" s="20"/>
      <c r="I89" s="20"/>
      <c r="J89" s="20"/>
      <c r="K89" s="20"/>
      <c r="L89" s="20"/>
      <c r="M89" s="20"/>
      <c r="N89" s="20"/>
      <c r="O89" s="20"/>
      <c r="P89" s="46"/>
      <c r="R89" s="20"/>
      <c r="S89" s="20"/>
      <c r="T89" s="20"/>
    </row>
    <row r="90" spans="2:20">
      <c r="B90" s="20"/>
      <c r="C90" s="20"/>
      <c r="D90" s="20"/>
      <c r="E90" s="20"/>
      <c r="F90" s="20"/>
      <c r="G90" s="20"/>
      <c r="H90" s="20"/>
      <c r="I90" s="20"/>
      <c r="J90" s="20"/>
      <c r="K90" s="20"/>
      <c r="L90" s="20"/>
      <c r="M90" s="20"/>
      <c r="N90" s="20"/>
      <c r="O90" s="20"/>
      <c r="P90" s="46"/>
      <c r="R90" s="20"/>
      <c r="S90" s="20"/>
      <c r="T90" s="20"/>
    </row>
    <row r="91" spans="2:20">
      <c r="B91" s="20"/>
      <c r="C91" s="20"/>
      <c r="D91" s="20"/>
      <c r="E91" s="20"/>
      <c r="F91" s="20"/>
      <c r="G91" s="20"/>
      <c r="H91" s="20"/>
      <c r="I91" s="20"/>
      <c r="J91" s="20"/>
      <c r="K91" s="20"/>
      <c r="L91" s="20"/>
      <c r="M91" s="20"/>
      <c r="N91" s="20"/>
      <c r="O91" s="20"/>
      <c r="P91" s="46"/>
      <c r="R91" s="20"/>
      <c r="S91" s="20"/>
      <c r="T91" s="20"/>
    </row>
    <row r="92" spans="2:20">
      <c r="B92" s="20"/>
      <c r="C92" s="20"/>
      <c r="D92" s="20"/>
      <c r="E92" s="20"/>
      <c r="F92" s="20"/>
      <c r="G92" s="20"/>
      <c r="H92" s="20"/>
      <c r="I92" s="20"/>
      <c r="J92" s="20"/>
      <c r="K92" s="20"/>
      <c r="L92" s="20"/>
      <c r="M92" s="20"/>
      <c r="N92" s="20"/>
      <c r="O92" s="20"/>
      <c r="P92" s="46"/>
      <c r="R92" s="20"/>
      <c r="S92" s="20"/>
      <c r="T92" s="20"/>
    </row>
    <row r="93" spans="2:20">
      <c r="B93" s="20"/>
      <c r="C93" s="20"/>
      <c r="D93" s="20"/>
      <c r="E93" s="20"/>
      <c r="F93" s="20"/>
      <c r="G93" s="20"/>
      <c r="H93" s="20"/>
      <c r="I93" s="20"/>
      <c r="J93" s="20"/>
      <c r="K93" s="20"/>
      <c r="L93" s="20"/>
      <c r="M93" s="20"/>
      <c r="N93" s="20"/>
      <c r="O93" s="20"/>
      <c r="P93" s="46"/>
      <c r="R93" s="20"/>
      <c r="S93" s="20"/>
      <c r="T93" s="20"/>
    </row>
    <row r="94" spans="2:20">
      <c r="B94" s="20"/>
      <c r="C94" s="20"/>
      <c r="D94" s="20"/>
      <c r="E94" s="20"/>
      <c r="F94" s="20"/>
      <c r="G94" s="20"/>
      <c r="H94" s="20"/>
      <c r="I94" s="20"/>
      <c r="J94" s="20"/>
      <c r="K94" s="20"/>
      <c r="L94" s="20"/>
      <c r="M94" s="20"/>
      <c r="N94" s="20"/>
      <c r="O94" s="20"/>
      <c r="P94" s="46"/>
      <c r="R94" s="20"/>
      <c r="S94" s="20"/>
      <c r="T94" s="20"/>
    </row>
    <row r="95" spans="2:20">
      <c r="B95" s="20"/>
      <c r="C95" s="20"/>
      <c r="D95" s="20"/>
      <c r="E95" s="20"/>
      <c r="F95" s="20"/>
      <c r="G95" s="20"/>
      <c r="H95" s="20"/>
      <c r="I95" s="20"/>
      <c r="J95" s="20"/>
      <c r="K95" s="20"/>
      <c r="L95" s="20"/>
      <c r="M95" s="20"/>
      <c r="N95" s="20"/>
      <c r="O95" s="20"/>
      <c r="P95" s="46"/>
      <c r="R95" s="20"/>
      <c r="S95" s="20"/>
      <c r="T95" s="20"/>
    </row>
    <row r="96" spans="2:20">
      <c r="B96" s="20"/>
      <c r="C96" s="20"/>
      <c r="D96" s="20"/>
      <c r="E96" s="20"/>
      <c r="F96" s="20"/>
      <c r="G96" s="20"/>
      <c r="H96" s="20"/>
      <c r="I96" s="20"/>
      <c r="J96" s="20"/>
      <c r="K96" s="20"/>
      <c r="L96" s="20"/>
      <c r="M96" s="20"/>
      <c r="N96" s="20"/>
      <c r="O96" s="20"/>
      <c r="P96" s="46"/>
      <c r="R96" s="20"/>
      <c r="S96" s="20"/>
      <c r="T96" s="20"/>
    </row>
    <row r="97" spans="2:20">
      <c r="B97" s="20"/>
      <c r="C97" s="20"/>
      <c r="D97" s="20"/>
      <c r="E97" s="20"/>
      <c r="F97" s="20"/>
      <c r="G97" s="20"/>
      <c r="H97" s="20"/>
      <c r="I97" s="20"/>
      <c r="J97" s="20"/>
      <c r="K97" s="20"/>
      <c r="L97" s="20"/>
      <c r="M97" s="20"/>
      <c r="N97" s="20"/>
      <c r="O97" s="20"/>
      <c r="P97" s="46"/>
      <c r="R97" s="20"/>
      <c r="S97" s="20"/>
      <c r="T97" s="20"/>
    </row>
    <row r="98" spans="2:20">
      <c r="B98" s="20"/>
      <c r="C98" s="20"/>
      <c r="D98" s="20"/>
      <c r="E98" s="20"/>
      <c r="F98" s="20"/>
      <c r="G98" s="20"/>
      <c r="H98" s="20"/>
      <c r="I98" s="20"/>
      <c r="J98" s="20"/>
      <c r="K98" s="20"/>
      <c r="L98" s="20"/>
      <c r="M98" s="20"/>
      <c r="N98" s="20"/>
      <c r="O98" s="20"/>
      <c r="P98" s="46"/>
      <c r="R98" s="20"/>
      <c r="S98" s="20"/>
      <c r="T98" s="20"/>
    </row>
    <row r="99" spans="2:20">
      <c r="B99" s="20"/>
      <c r="C99" s="20"/>
      <c r="D99" s="20"/>
      <c r="E99" s="20"/>
      <c r="F99" s="20"/>
      <c r="G99" s="20"/>
      <c r="H99" s="20"/>
      <c r="I99" s="20"/>
      <c r="J99" s="20"/>
      <c r="K99" s="20"/>
      <c r="L99" s="20"/>
      <c r="M99" s="20"/>
      <c r="N99" s="20"/>
      <c r="O99" s="20"/>
      <c r="P99" s="46"/>
      <c r="R99" s="20"/>
      <c r="S99" s="20"/>
      <c r="T99" s="20"/>
    </row>
    <row r="100" spans="2:20">
      <c r="B100" s="20"/>
      <c r="C100" s="20"/>
      <c r="D100" s="20"/>
      <c r="E100" s="20"/>
      <c r="F100" s="20"/>
      <c r="G100" s="20"/>
      <c r="H100" s="20"/>
      <c r="I100" s="20"/>
      <c r="J100" s="20"/>
      <c r="K100" s="20"/>
      <c r="L100" s="20"/>
      <c r="M100" s="20"/>
      <c r="N100" s="20"/>
      <c r="O100" s="20"/>
      <c r="P100" s="46"/>
      <c r="R100" s="20"/>
      <c r="S100" s="20"/>
      <c r="T100" s="20"/>
    </row>
    <row r="101" spans="2:20">
      <c r="B101" s="21"/>
      <c r="C101" s="21"/>
      <c r="D101" s="21"/>
      <c r="E101" s="21"/>
      <c r="F101" s="21"/>
      <c r="G101" s="21"/>
      <c r="H101" s="21"/>
      <c r="I101" s="21"/>
      <c r="J101" s="21"/>
      <c r="K101" s="21"/>
      <c r="L101" s="21"/>
      <c r="M101" s="21"/>
      <c r="N101" s="21"/>
      <c r="O101" s="21"/>
      <c r="P101" s="47"/>
      <c r="R101" s="21"/>
      <c r="S101" s="21"/>
      <c r="T101" s="21"/>
    </row>
    <row r="102" spans="2:20">
      <c r="B102" s="20"/>
      <c r="C102" s="20"/>
      <c r="D102" s="20"/>
      <c r="E102" s="20"/>
      <c r="F102" s="20"/>
      <c r="G102" s="20"/>
      <c r="H102" s="20"/>
      <c r="I102" s="20"/>
      <c r="J102" s="20"/>
      <c r="K102" s="20"/>
      <c r="L102" s="20"/>
      <c r="M102" s="20"/>
      <c r="N102" s="20"/>
      <c r="O102" s="20"/>
      <c r="P102" s="46"/>
      <c r="R102" s="20"/>
      <c r="S102" s="20"/>
      <c r="T102" s="20"/>
    </row>
    <row r="103" spans="2:20">
      <c r="B103" s="20"/>
      <c r="C103" s="20"/>
      <c r="D103" s="20"/>
      <c r="E103" s="20"/>
      <c r="F103" s="20"/>
      <c r="G103" s="20"/>
      <c r="H103" s="20"/>
      <c r="I103" s="20"/>
      <c r="J103" s="20"/>
      <c r="K103" s="20"/>
      <c r="L103" s="20"/>
      <c r="M103" s="20"/>
      <c r="N103" s="20"/>
      <c r="O103" s="20"/>
      <c r="P103" s="46"/>
      <c r="R103" s="20"/>
      <c r="S103" s="20"/>
      <c r="T103" s="20"/>
    </row>
    <row r="104" spans="2:20">
      <c r="B104" s="20"/>
      <c r="C104" s="20"/>
      <c r="D104" s="20"/>
      <c r="E104" s="20"/>
      <c r="F104" s="20"/>
      <c r="G104" s="20"/>
      <c r="H104" s="20"/>
      <c r="I104" s="20"/>
      <c r="J104" s="20"/>
      <c r="K104" s="20"/>
      <c r="L104" s="20"/>
      <c r="M104" s="20"/>
      <c r="N104" s="20"/>
      <c r="O104" s="20"/>
      <c r="P104" s="46"/>
      <c r="R104" s="20"/>
      <c r="S104" s="20"/>
      <c r="T104" s="20"/>
    </row>
    <row r="105" spans="2:20">
      <c r="B105" s="20"/>
      <c r="C105" s="20"/>
      <c r="D105" s="20"/>
      <c r="E105" s="20"/>
      <c r="F105" s="20"/>
      <c r="G105" s="20"/>
      <c r="H105" s="20"/>
      <c r="I105" s="20"/>
      <c r="J105" s="20"/>
      <c r="K105" s="20"/>
      <c r="L105" s="20"/>
      <c r="M105" s="20"/>
      <c r="N105" s="20"/>
      <c r="O105" s="20"/>
      <c r="P105" s="46"/>
      <c r="R105" s="20"/>
      <c r="S105" s="20"/>
      <c r="T105" s="20"/>
    </row>
    <row r="106" spans="2:20">
      <c r="B106" s="20"/>
      <c r="C106" s="20"/>
      <c r="D106" s="20"/>
      <c r="E106" s="20"/>
      <c r="F106" s="20"/>
      <c r="G106" s="20"/>
      <c r="H106" s="20"/>
      <c r="I106" s="20"/>
      <c r="J106" s="20"/>
      <c r="K106" s="20"/>
      <c r="L106" s="20"/>
      <c r="M106" s="20"/>
      <c r="N106" s="20"/>
      <c r="O106" s="20"/>
      <c r="P106" s="46"/>
      <c r="R106" s="20"/>
      <c r="S106" s="20"/>
      <c r="T106" s="20"/>
    </row>
    <row r="107" spans="2:20">
      <c r="B107" s="20"/>
      <c r="C107" s="20"/>
      <c r="D107" s="20"/>
      <c r="E107" s="20"/>
      <c r="F107" s="20"/>
      <c r="G107" s="20"/>
      <c r="H107" s="20"/>
      <c r="I107" s="20"/>
      <c r="J107" s="20"/>
      <c r="K107" s="20"/>
      <c r="L107" s="20"/>
      <c r="M107" s="20"/>
      <c r="N107" s="20"/>
      <c r="O107" s="20"/>
      <c r="P107" s="46"/>
      <c r="R107" s="20"/>
      <c r="S107" s="20"/>
      <c r="T107" s="20"/>
    </row>
    <row r="108" spans="2:20">
      <c r="B108" s="20"/>
      <c r="C108" s="20"/>
      <c r="D108" s="20"/>
      <c r="E108" s="20"/>
      <c r="F108" s="20"/>
      <c r="G108" s="20"/>
      <c r="H108" s="20"/>
      <c r="I108" s="20"/>
      <c r="J108" s="20"/>
      <c r="K108" s="20"/>
      <c r="L108" s="20"/>
      <c r="M108" s="20"/>
      <c r="N108" s="20"/>
      <c r="O108" s="20"/>
      <c r="P108" s="46"/>
      <c r="R108" s="20"/>
      <c r="S108" s="20"/>
      <c r="T108" s="20"/>
    </row>
    <row r="109" spans="2:20">
      <c r="B109" s="20"/>
      <c r="C109" s="20"/>
      <c r="D109" s="20"/>
      <c r="E109" s="20"/>
      <c r="F109" s="20"/>
      <c r="G109" s="20"/>
      <c r="H109" s="20"/>
      <c r="I109" s="20"/>
      <c r="J109" s="20"/>
      <c r="K109" s="20"/>
      <c r="L109" s="20"/>
      <c r="M109" s="20"/>
      <c r="N109" s="20"/>
      <c r="O109" s="20"/>
      <c r="P109" s="46"/>
      <c r="R109" s="20"/>
      <c r="S109" s="20"/>
      <c r="T109" s="20"/>
    </row>
    <row r="110" spans="2:20">
      <c r="B110" s="20"/>
      <c r="C110" s="20"/>
      <c r="D110" s="20"/>
      <c r="E110" s="20"/>
      <c r="F110" s="20"/>
      <c r="G110" s="20"/>
      <c r="H110" s="20"/>
      <c r="I110" s="20"/>
      <c r="J110" s="20"/>
      <c r="K110" s="20"/>
      <c r="L110" s="20"/>
      <c r="M110" s="20"/>
      <c r="N110" s="20"/>
      <c r="O110" s="20"/>
      <c r="P110" s="46"/>
      <c r="R110" s="20"/>
      <c r="S110" s="20"/>
      <c r="T110" s="20"/>
    </row>
    <row r="111" spans="2:20">
      <c r="B111" s="20"/>
      <c r="C111" s="20"/>
      <c r="D111" s="20"/>
      <c r="E111" s="20"/>
      <c r="F111" s="20"/>
      <c r="G111" s="20"/>
      <c r="H111" s="20"/>
      <c r="I111" s="20"/>
      <c r="J111" s="20"/>
      <c r="K111" s="20"/>
      <c r="L111" s="20"/>
      <c r="M111" s="20"/>
      <c r="N111" s="20"/>
      <c r="O111" s="20"/>
      <c r="P111" s="46"/>
      <c r="R111" s="20"/>
      <c r="S111" s="20"/>
      <c r="T111" s="20"/>
    </row>
    <row r="112" spans="2:20">
      <c r="B112" s="20"/>
      <c r="C112" s="20"/>
      <c r="D112" s="20"/>
      <c r="E112" s="20"/>
      <c r="F112" s="20"/>
      <c r="G112" s="20"/>
      <c r="H112" s="20"/>
      <c r="I112" s="20"/>
      <c r="J112" s="20"/>
      <c r="K112" s="20"/>
      <c r="L112" s="20"/>
      <c r="M112" s="20"/>
      <c r="N112" s="20"/>
      <c r="O112" s="20"/>
      <c r="P112" s="46"/>
      <c r="R112" s="20"/>
      <c r="S112" s="20"/>
      <c r="T112" s="20"/>
    </row>
    <row r="113" spans="2:20">
      <c r="B113" s="21"/>
      <c r="C113" s="21"/>
      <c r="D113" s="21"/>
      <c r="E113" s="21"/>
      <c r="F113" s="21"/>
      <c r="G113" s="21"/>
      <c r="H113" s="21"/>
      <c r="I113" s="21"/>
      <c r="J113" s="21"/>
      <c r="K113" s="21"/>
      <c r="L113" s="21"/>
      <c r="M113" s="21"/>
      <c r="N113" s="21"/>
      <c r="O113" s="21"/>
      <c r="P113" s="47"/>
      <c r="R113" s="21"/>
      <c r="S113" s="21"/>
      <c r="T113" s="21"/>
    </row>
    <row r="114" spans="2:20">
      <c r="B114" s="21"/>
      <c r="C114" s="21"/>
      <c r="D114" s="21"/>
      <c r="E114" s="21"/>
      <c r="F114" s="21"/>
      <c r="G114" s="21"/>
      <c r="H114" s="21"/>
      <c r="I114" s="21"/>
      <c r="J114" s="21"/>
      <c r="K114" s="21"/>
      <c r="L114" s="21"/>
      <c r="M114" s="21"/>
      <c r="N114" s="21"/>
      <c r="O114" s="21"/>
      <c r="P114" s="47"/>
      <c r="R114" s="21"/>
      <c r="S114" s="21"/>
      <c r="T114" s="21"/>
    </row>
    <row r="115" spans="2:20">
      <c r="B115" s="21"/>
      <c r="C115" s="21"/>
      <c r="D115" s="21"/>
      <c r="E115" s="21"/>
      <c r="F115" s="21"/>
      <c r="G115" s="21"/>
      <c r="H115" s="21"/>
      <c r="I115" s="21"/>
      <c r="J115" s="21"/>
      <c r="K115" s="21"/>
      <c r="L115" s="21"/>
      <c r="M115" s="21"/>
      <c r="N115" s="21"/>
      <c r="O115" s="21"/>
      <c r="P115" s="47"/>
      <c r="R115" s="21"/>
      <c r="S115" s="21"/>
      <c r="T115" s="21"/>
    </row>
    <row r="116" spans="2:20">
      <c r="B116" s="20"/>
      <c r="C116" s="20"/>
      <c r="D116" s="20"/>
      <c r="E116" s="20"/>
      <c r="F116" s="20"/>
      <c r="G116" s="20"/>
      <c r="H116" s="20"/>
      <c r="I116" s="20"/>
      <c r="J116" s="20"/>
      <c r="K116" s="20"/>
      <c r="L116" s="20"/>
      <c r="M116" s="20"/>
      <c r="N116" s="20"/>
      <c r="O116" s="20"/>
      <c r="P116" s="46"/>
      <c r="R116" s="20"/>
      <c r="S116" s="20"/>
      <c r="T116" s="20"/>
    </row>
    <row r="117" spans="2:20">
      <c r="B117" s="20"/>
      <c r="C117" s="20"/>
      <c r="D117" s="20"/>
      <c r="E117" s="20"/>
      <c r="F117" s="20"/>
      <c r="G117" s="20"/>
      <c r="H117" s="20"/>
      <c r="I117" s="20"/>
      <c r="J117" s="20"/>
      <c r="K117" s="20"/>
      <c r="L117" s="20"/>
      <c r="M117" s="20"/>
      <c r="N117" s="20"/>
      <c r="O117" s="20"/>
      <c r="P117" s="46"/>
      <c r="R117" s="20"/>
      <c r="S117" s="20"/>
      <c r="T117" s="20"/>
    </row>
    <row r="118" spans="2:20">
      <c r="B118" s="20"/>
      <c r="C118" s="20"/>
      <c r="D118" s="20"/>
      <c r="E118" s="20"/>
      <c r="F118" s="20"/>
      <c r="G118" s="20"/>
      <c r="H118" s="20"/>
      <c r="I118" s="20"/>
      <c r="J118" s="20"/>
      <c r="K118" s="20"/>
      <c r="L118" s="20"/>
      <c r="M118" s="20"/>
      <c r="N118" s="20"/>
      <c r="O118" s="20"/>
      <c r="P118" s="46"/>
      <c r="R118" s="20"/>
      <c r="S118" s="20"/>
      <c r="T118" s="20"/>
    </row>
    <row r="119" spans="2:20">
      <c r="B119" s="20"/>
      <c r="C119" s="20"/>
      <c r="D119" s="20"/>
      <c r="E119" s="20"/>
      <c r="F119" s="20"/>
      <c r="G119" s="20"/>
      <c r="H119" s="20"/>
      <c r="I119" s="20"/>
      <c r="J119" s="20"/>
      <c r="K119" s="20"/>
      <c r="L119" s="20"/>
      <c r="M119" s="20"/>
      <c r="N119" s="20"/>
      <c r="O119" s="20"/>
      <c r="P119" s="46"/>
      <c r="R119" s="20"/>
      <c r="S119" s="20"/>
      <c r="T119" s="20"/>
    </row>
    <row r="120" spans="2:20">
      <c r="B120" s="21"/>
      <c r="C120" s="21"/>
      <c r="D120" s="21"/>
      <c r="E120" s="21"/>
      <c r="F120" s="21"/>
      <c r="G120" s="21"/>
      <c r="H120" s="21"/>
      <c r="I120" s="21"/>
      <c r="J120" s="21"/>
      <c r="K120" s="21"/>
      <c r="L120" s="21"/>
      <c r="M120" s="21"/>
      <c r="N120" s="21"/>
      <c r="O120" s="21"/>
      <c r="P120" s="47"/>
      <c r="R120" s="21"/>
      <c r="S120" s="21"/>
      <c r="T120" s="21"/>
    </row>
    <row r="121" spans="2:20">
      <c r="B121" s="21"/>
      <c r="C121" s="21"/>
      <c r="D121" s="21"/>
      <c r="E121" s="21"/>
      <c r="F121" s="21"/>
      <c r="G121" s="21"/>
      <c r="H121" s="21"/>
      <c r="I121" s="21"/>
      <c r="J121" s="21"/>
      <c r="K121" s="21"/>
      <c r="L121" s="21"/>
      <c r="M121" s="21"/>
      <c r="N121" s="21"/>
      <c r="O121" s="21"/>
      <c r="P121" s="47"/>
      <c r="R121" s="21"/>
      <c r="S121" s="21"/>
      <c r="T121" s="21"/>
    </row>
    <row r="122" spans="2:20">
      <c r="B122" s="20"/>
      <c r="C122" s="20"/>
      <c r="D122" s="20"/>
      <c r="E122" s="20"/>
      <c r="F122" s="20"/>
      <c r="G122" s="20"/>
      <c r="H122" s="20"/>
      <c r="I122" s="20"/>
      <c r="J122" s="20"/>
      <c r="K122" s="20"/>
      <c r="L122" s="20"/>
      <c r="M122" s="20"/>
      <c r="N122" s="20"/>
      <c r="O122" s="20"/>
      <c r="P122" s="46"/>
      <c r="R122" s="20"/>
      <c r="S122" s="20"/>
      <c r="T122" s="20"/>
    </row>
    <row r="123" spans="2:20">
      <c r="B123" s="20"/>
      <c r="C123" s="20"/>
      <c r="D123" s="20"/>
      <c r="E123" s="20"/>
      <c r="F123" s="20"/>
      <c r="G123" s="20"/>
      <c r="H123" s="20"/>
      <c r="I123" s="20"/>
      <c r="J123" s="20"/>
      <c r="K123" s="20"/>
      <c r="L123" s="20"/>
      <c r="M123" s="20"/>
      <c r="N123" s="20"/>
      <c r="O123" s="20"/>
      <c r="P123" s="46"/>
      <c r="R123" s="20"/>
      <c r="S123" s="20"/>
      <c r="T123" s="20"/>
    </row>
    <row r="124" spans="2:20">
      <c r="B124" s="20"/>
      <c r="C124" s="20"/>
      <c r="D124" s="20"/>
      <c r="E124" s="20"/>
      <c r="F124" s="20"/>
      <c r="G124" s="20"/>
      <c r="H124" s="20"/>
      <c r="I124" s="20"/>
      <c r="J124" s="20"/>
      <c r="K124" s="20"/>
      <c r="L124" s="20"/>
      <c r="M124" s="20"/>
      <c r="N124" s="20"/>
      <c r="O124" s="20"/>
      <c r="P124" s="46"/>
      <c r="R124" s="20"/>
      <c r="S124" s="20"/>
      <c r="T124" s="20"/>
    </row>
    <row r="125" spans="2:20">
      <c r="B125" s="20"/>
      <c r="C125" s="20"/>
      <c r="D125" s="20"/>
      <c r="E125" s="20"/>
      <c r="F125" s="20"/>
      <c r="G125" s="20"/>
      <c r="H125" s="20"/>
      <c r="I125" s="20"/>
      <c r="J125" s="20"/>
      <c r="K125" s="20"/>
      <c r="L125" s="20"/>
      <c r="M125" s="20"/>
      <c r="N125" s="20"/>
      <c r="O125" s="20"/>
      <c r="P125" s="46"/>
      <c r="R125" s="20"/>
      <c r="S125" s="20"/>
      <c r="T125" s="20"/>
    </row>
    <row r="126" spans="2:20">
      <c r="B126" s="20"/>
      <c r="C126" s="20"/>
      <c r="D126" s="20"/>
      <c r="E126" s="20"/>
      <c r="F126" s="20"/>
      <c r="G126" s="20"/>
      <c r="H126" s="20"/>
      <c r="I126" s="20"/>
      <c r="J126" s="20"/>
      <c r="K126" s="20"/>
      <c r="L126" s="20"/>
      <c r="M126" s="20"/>
      <c r="N126" s="20"/>
      <c r="O126" s="20"/>
      <c r="P126" s="46"/>
      <c r="R126" s="20"/>
      <c r="S126" s="20"/>
      <c r="T126" s="20"/>
    </row>
    <row r="127" spans="2:20">
      <c r="B127" s="20"/>
      <c r="C127" s="20"/>
      <c r="D127" s="20"/>
      <c r="E127" s="20"/>
      <c r="F127" s="20"/>
      <c r="G127" s="20"/>
      <c r="H127" s="20"/>
      <c r="I127" s="20"/>
      <c r="J127" s="20"/>
      <c r="K127" s="20"/>
      <c r="L127" s="20"/>
      <c r="M127" s="20"/>
      <c r="N127" s="20"/>
      <c r="O127" s="20"/>
      <c r="P127" s="46"/>
      <c r="R127" s="20"/>
      <c r="S127" s="20"/>
      <c r="T127" s="20"/>
    </row>
    <row r="128" spans="2:20">
      <c r="B128" s="20"/>
      <c r="C128" s="20"/>
      <c r="D128" s="20"/>
      <c r="E128" s="20"/>
      <c r="F128" s="20"/>
      <c r="G128" s="20"/>
      <c r="H128" s="20"/>
      <c r="I128" s="20"/>
      <c r="J128" s="20"/>
      <c r="K128" s="20"/>
      <c r="L128" s="20"/>
      <c r="M128" s="20"/>
      <c r="N128" s="20"/>
      <c r="O128" s="20"/>
      <c r="P128" s="46"/>
      <c r="R128" s="20"/>
      <c r="S128" s="20"/>
      <c r="T128" s="20"/>
    </row>
    <row r="129" spans="2:20">
      <c r="B129" s="20"/>
      <c r="C129" s="20"/>
      <c r="D129" s="20"/>
      <c r="E129" s="20"/>
      <c r="F129" s="20"/>
      <c r="G129" s="20"/>
      <c r="H129" s="20"/>
      <c r="I129" s="20"/>
      <c r="J129" s="20"/>
      <c r="K129" s="20"/>
      <c r="L129" s="20"/>
      <c r="M129" s="20"/>
      <c r="N129" s="20"/>
      <c r="O129" s="20"/>
      <c r="P129" s="46"/>
      <c r="R129" s="20"/>
      <c r="S129" s="20"/>
      <c r="T129" s="20"/>
    </row>
    <row r="130" spans="2:20">
      <c r="B130" s="20"/>
      <c r="C130" s="20"/>
      <c r="D130" s="20"/>
      <c r="E130" s="20"/>
      <c r="F130" s="20"/>
      <c r="G130" s="20"/>
      <c r="H130" s="20"/>
      <c r="I130" s="20"/>
      <c r="J130" s="20"/>
      <c r="K130" s="20"/>
      <c r="L130" s="20"/>
      <c r="M130" s="20"/>
      <c r="N130" s="20"/>
      <c r="O130" s="20"/>
      <c r="P130" s="46"/>
      <c r="R130" s="20"/>
      <c r="S130" s="20"/>
      <c r="T130" s="20"/>
    </row>
    <row r="131" spans="2:20">
      <c r="B131" s="20"/>
      <c r="C131" s="20"/>
      <c r="D131" s="20"/>
      <c r="E131" s="20"/>
      <c r="F131" s="20"/>
      <c r="G131" s="20"/>
      <c r="H131" s="20"/>
      <c r="I131" s="20"/>
      <c r="J131" s="20"/>
      <c r="K131" s="20"/>
      <c r="L131" s="20"/>
      <c r="M131" s="20"/>
      <c r="N131" s="20"/>
      <c r="O131" s="20"/>
      <c r="P131" s="46"/>
      <c r="R131" s="20"/>
      <c r="S131" s="20"/>
      <c r="T131" s="20"/>
    </row>
    <row r="132" spans="2:20">
      <c r="B132" s="20"/>
      <c r="C132" s="20"/>
      <c r="D132" s="20"/>
      <c r="E132" s="20"/>
      <c r="F132" s="20"/>
      <c r="G132" s="20"/>
      <c r="H132" s="20"/>
      <c r="I132" s="20"/>
      <c r="J132" s="20"/>
      <c r="K132" s="20"/>
      <c r="L132" s="20"/>
      <c r="M132" s="20"/>
      <c r="N132" s="20"/>
      <c r="O132" s="20"/>
      <c r="P132" s="46"/>
      <c r="R132" s="20"/>
      <c r="S132" s="20"/>
      <c r="T132" s="20"/>
    </row>
    <row r="133" spans="2:20">
      <c r="B133" s="21"/>
      <c r="C133" s="21"/>
      <c r="D133" s="21"/>
      <c r="E133" s="21"/>
      <c r="F133" s="21"/>
      <c r="G133" s="21"/>
      <c r="H133" s="21"/>
      <c r="I133" s="21"/>
      <c r="J133" s="21"/>
      <c r="K133" s="21"/>
      <c r="L133" s="21"/>
      <c r="M133" s="21"/>
      <c r="N133" s="21"/>
      <c r="O133" s="21"/>
      <c r="P133" s="47"/>
      <c r="R133" s="21"/>
      <c r="S133" s="21"/>
      <c r="T133" s="21"/>
    </row>
    <row r="134" spans="2:20">
      <c r="B134" s="20"/>
      <c r="C134" s="20"/>
      <c r="D134" s="20"/>
      <c r="E134" s="20"/>
      <c r="F134" s="20"/>
      <c r="G134" s="20"/>
      <c r="H134" s="20"/>
      <c r="I134" s="20"/>
      <c r="J134" s="20"/>
      <c r="K134" s="20"/>
      <c r="L134" s="20"/>
      <c r="M134" s="20"/>
      <c r="N134" s="20"/>
      <c r="O134" s="20"/>
      <c r="P134" s="46"/>
      <c r="R134" s="20"/>
      <c r="S134" s="20"/>
      <c r="T134" s="20"/>
    </row>
    <row r="135" spans="2:20">
      <c r="B135" s="20"/>
      <c r="C135" s="20"/>
      <c r="D135" s="20"/>
      <c r="E135" s="20"/>
      <c r="F135" s="20"/>
      <c r="G135" s="20"/>
      <c r="H135" s="20"/>
      <c r="I135" s="20"/>
      <c r="J135" s="20"/>
      <c r="K135" s="20"/>
      <c r="L135" s="20"/>
      <c r="M135" s="20"/>
      <c r="N135" s="20"/>
      <c r="O135" s="20"/>
      <c r="P135" s="46"/>
      <c r="R135" s="20"/>
      <c r="S135" s="20"/>
      <c r="T135" s="20"/>
    </row>
    <row r="136" spans="2:20">
      <c r="B136" s="20"/>
      <c r="C136" s="20"/>
      <c r="D136" s="20"/>
      <c r="E136" s="20"/>
      <c r="F136" s="20"/>
      <c r="G136" s="20"/>
      <c r="H136" s="20"/>
      <c r="I136" s="20"/>
      <c r="J136" s="20"/>
      <c r="K136" s="20"/>
      <c r="L136" s="20"/>
      <c r="M136" s="20"/>
      <c r="N136" s="20"/>
      <c r="O136" s="20"/>
      <c r="P136" s="46"/>
      <c r="R136" s="20"/>
      <c r="S136" s="20"/>
      <c r="T136" s="20"/>
    </row>
    <row r="137" spans="2:20">
      <c r="B137" s="20"/>
      <c r="C137" s="20"/>
      <c r="D137" s="20"/>
      <c r="E137" s="20"/>
      <c r="F137" s="20"/>
      <c r="G137" s="20"/>
      <c r="H137" s="20"/>
      <c r="I137" s="20"/>
      <c r="J137" s="20"/>
      <c r="K137" s="20"/>
      <c r="L137" s="20"/>
      <c r="M137" s="20"/>
      <c r="N137" s="20"/>
      <c r="O137" s="20"/>
      <c r="P137" s="46"/>
      <c r="R137" s="20"/>
      <c r="S137" s="20"/>
      <c r="T137" s="20"/>
    </row>
    <row r="138" spans="2:20">
      <c r="B138" s="20"/>
      <c r="C138" s="20"/>
      <c r="D138" s="20"/>
      <c r="E138" s="20"/>
      <c r="F138" s="20"/>
      <c r="G138" s="20"/>
      <c r="H138" s="20"/>
      <c r="I138" s="20"/>
      <c r="J138" s="20"/>
      <c r="K138" s="20"/>
      <c r="L138" s="20"/>
      <c r="M138" s="20"/>
      <c r="N138" s="20"/>
      <c r="O138" s="20"/>
      <c r="P138" s="46"/>
      <c r="R138" s="20"/>
      <c r="S138" s="20"/>
      <c r="T138" s="20"/>
    </row>
    <row r="139" spans="2:20">
      <c r="B139" s="20"/>
      <c r="C139" s="20"/>
      <c r="D139" s="20"/>
      <c r="E139" s="20"/>
      <c r="F139" s="20"/>
      <c r="G139" s="20"/>
      <c r="H139" s="20"/>
      <c r="I139" s="20"/>
      <c r="J139" s="20"/>
      <c r="K139" s="20"/>
      <c r="L139" s="20"/>
      <c r="M139" s="20"/>
      <c r="N139" s="20"/>
      <c r="O139" s="20"/>
      <c r="P139" s="46"/>
      <c r="R139" s="20"/>
      <c r="S139" s="20"/>
      <c r="T139" s="20"/>
    </row>
    <row r="140" spans="2:20">
      <c r="B140" s="20"/>
      <c r="C140" s="20"/>
      <c r="D140" s="20"/>
      <c r="E140" s="20"/>
      <c r="F140" s="20"/>
      <c r="G140" s="20"/>
      <c r="H140" s="20"/>
      <c r="I140" s="20"/>
      <c r="J140" s="20"/>
      <c r="K140" s="20"/>
      <c r="L140" s="20"/>
      <c r="M140" s="20"/>
      <c r="N140" s="20"/>
      <c r="O140" s="20"/>
      <c r="P140" s="46"/>
      <c r="R140" s="20"/>
      <c r="S140" s="20"/>
      <c r="T140" s="20"/>
    </row>
    <row r="141" spans="2:20">
      <c r="B141" s="20"/>
      <c r="C141" s="20"/>
      <c r="D141" s="20"/>
      <c r="E141" s="20"/>
      <c r="F141" s="20"/>
      <c r="G141" s="20"/>
      <c r="H141" s="20"/>
      <c r="I141" s="20"/>
      <c r="J141" s="20"/>
      <c r="K141" s="20"/>
      <c r="L141" s="20"/>
      <c r="M141" s="20"/>
      <c r="N141" s="20"/>
      <c r="O141" s="20"/>
      <c r="P141" s="46"/>
      <c r="R141" s="20"/>
      <c r="S141" s="20"/>
      <c r="T141" s="20"/>
    </row>
    <row r="142" spans="2:20">
      <c r="B142" s="20"/>
      <c r="C142" s="20"/>
      <c r="D142" s="20"/>
      <c r="E142" s="20"/>
      <c r="F142" s="20"/>
      <c r="G142" s="20"/>
      <c r="H142" s="20"/>
      <c r="I142" s="20"/>
      <c r="J142" s="20"/>
      <c r="K142" s="20"/>
      <c r="L142" s="20"/>
      <c r="M142" s="20"/>
      <c r="N142" s="20"/>
      <c r="O142" s="20"/>
      <c r="P142" s="46"/>
      <c r="R142" s="20"/>
      <c r="S142" s="20"/>
      <c r="T142" s="20"/>
    </row>
    <row r="143" spans="2:20">
      <c r="B143" s="20"/>
      <c r="C143" s="20"/>
      <c r="D143" s="20"/>
      <c r="E143" s="20"/>
      <c r="F143" s="20"/>
      <c r="G143" s="20"/>
      <c r="H143" s="20"/>
      <c r="I143" s="20"/>
      <c r="J143" s="20"/>
      <c r="K143" s="20"/>
      <c r="L143" s="20"/>
      <c r="M143" s="20"/>
      <c r="N143" s="20"/>
      <c r="O143" s="20"/>
      <c r="P143" s="46"/>
      <c r="R143" s="20"/>
      <c r="S143" s="20"/>
      <c r="T143" s="20"/>
    </row>
    <row r="144" spans="2:20">
      <c r="B144" s="20"/>
      <c r="C144" s="20"/>
      <c r="D144" s="20"/>
      <c r="E144" s="20"/>
      <c r="F144" s="20"/>
      <c r="G144" s="20"/>
      <c r="H144" s="20"/>
      <c r="I144" s="20"/>
      <c r="J144" s="20"/>
      <c r="K144" s="20"/>
      <c r="L144" s="20"/>
      <c r="M144" s="20"/>
      <c r="N144" s="20"/>
      <c r="O144" s="20"/>
      <c r="P144" s="46"/>
      <c r="R144" s="20"/>
      <c r="S144" s="20"/>
      <c r="T144" s="20"/>
    </row>
    <row r="145" spans="2:20">
      <c r="B145" s="20"/>
      <c r="C145" s="20"/>
      <c r="D145" s="20"/>
      <c r="E145" s="20"/>
      <c r="F145" s="20"/>
      <c r="G145" s="20"/>
      <c r="H145" s="20"/>
      <c r="I145" s="20"/>
      <c r="J145" s="20"/>
      <c r="K145" s="20"/>
      <c r="L145" s="20"/>
      <c r="M145" s="20"/>
      <c r="N145" s="20"/>
      <c r="O145" s="20"/>
      <c r="P145" s="46"/>
      <c r="R145" s="20"/>
      <c r="S145" s="20"/>
      <c r="T145" s="20"/>
    </row>
    <row r="146" spans="2:20">
      <c r="B146" s="20"/>
      <c r="C146" s="20"/>
      <c r="D146" s="20"/>
      <c r="E146" s="20"/>
      <c r="F146" s="20"/>
      <c r="G146" s="20"/>
      <c r="H146" s="20"/>
      <c r="I146" s="20"/>
      <c r="J146" s="20"/>
      <c r="K146" s="20"/>
      <c r="L146" s="20"/>
      <c r="M146" s="20"/>
      <c r="N146" s="20"/>
      <c r="O146" s="20"/>
      <c r="P146" s="46"/>
      <c r="R146" s="20"/>
      <c r="S146" s="20"/>
      <c r="T146" s="20"/>
    </row>
    <row r="147" spans="2:20">
      <c r="B147" s="20"/>
      <c r="C147" s="20"/>
      <c r="D147" s="20"/>
      <c r="E147" s="20"/>
      <c r="F147" s="20"/>
      <c r="G147" s="20"/>
      <c r="H147" s="20"/>
      <c r="I147" s="20"/>
      <c r="J147" s="20"/>
      <c r="K147" s="20"/>
      <c r="L147" s="20"/>
      <c r="M147" s="20"/>
      <c r="N147" s="20"/>
      <c r="O147" s="20"/>
      <c r="P147" s="46"/>
      <c r="R147" s="20"/>
      <c r="S147" s="20"/>
      <c r="T147" s="20"/>
    </row>
    <row r="148" spans="2:20">
      <c r="B148" s="20"/>
      <c r="C148" s="20"/>
      <c r="D148" s="20"/>
      <c r="E148" s="20"/>
      <c r="F148" s="20"/>
      <c r="G148" s="20"/>
      <c r="H148" s="20"/>
      <c r="I148" s="20"/>
      <c r="J148" s="20"/>
      <c r="K148" s="20"/>
      <c r="L148" s="20"/>
      <c r="M148" s="20"/>
      <c r="N148" s="20"/>
      <c r="O148" s="20"/>
      <c r="P148" s="46"/>
      <c r="R148" s="20"/>
      <c r="S148" s="20"/>
      <c r="T148" s="20"/>
    </row>
    <row r="149" spans="2:20">
      <c r="B149" s="21"/>
      <c r="C149" s="21"/>
      <c r="D149" s="21"/>
      <c r="E149" s="21"/>
      <c r="F149" s="21"/>
      <c r="G149" s="21"/>
      <c r="H149" s="21"/>
      <c r="I149" s="21"/>
      <c r="J149" s="21"/>
      <c r="K149" s="21"/>
      <c r="L149" s="21"/>
      <c r="M149" s="21"/>
      <c r="N149" s="21"/>
      <c r="O149" s="21"/>
      <c r="P149" s="47"/>
      <c r="R149" s="21"/>
      <c r="S149" s="21"/>
      <c r="T149" s="21"/>
    </row>
    <row r="150" spans="2:20">
      <c r="B150" s="20"/>
      <c r="C150" s="20"/>
      <c r="D150" s="20"/>
      <c r="E150" s="20"/>
      <c r="F150" s="20"/>
      <c r="G150" s="20"/>
      <c r="H150" s="20"/>
      <c r="I150" s="20"/>
      <c r="J150" s="20"/>
      <c r="K150" s="20"/>
      <c r="L150" s="20"/>
      <c r="M150" s="20"/>
      <c r="N150" s="20"/>
      <c r="O150" s="20"/>
      <c r="P150" s="46"/>
      <c r="R150" s="20"/>
      <c r="S150" s="20"/>
      <c r="T150" s="20"/>
    </row>
    <row r="151" spans="2:20">
      <c r="B151" s="20"/>
      <c r="C151" s="20"/>
      <c r="D151" s="20"/>
      <c r="E151" s="20"/>
      <c r="F151" s="20"/>
      <c r="G151" s="20"/>
      <c r="H151" s="20"/>
      <c r="I151" s="20"/>
      <c r="J151" s="20"/>
      <c r="K151" s="20"/>
      <c r="L151" s="20"/>
      <c r="M151" s="20"/>
      <c r="N151" s="20"/>
      <c r="O151" s="20"/>
      <c r="P151" s="46"/>
      <c r="R151" s="20"/>
      <c r="S151" s="20"/>
      <c r="T151" s="20"/>
    </row>
    <row r="152" spans="2:20">
      <c r="B152" s="21"/>
      <c r="C152" s="21"/>
      <c r="D152" s="21"/>
      <c r="E152" s="21"/>
      <c r="F152" s="21"/>
      <c r="G152" s="21"/>
      <c r="H152" s="21"/>
      <c r="I152" s="21"/>
      <c r="J152" s="21"/>
      <c r="K152" s="21"/>
      <c r="L152" s="21"/>
      <c r="M152" s="21"/>
      <c r="N152" s="21"/>
      <c r="O152" s="21"/>
      <c r="P152" s="47"/>
      <c r="R152" s="21"/>
      <c r="S152" s="21"/>
      <c r="T152" s="21"/>
    </row>
    <row r="153" spans="2:20">
      <c r="B153" s="21"/>
      <c r="C153" s="21"/>
      <c r="D153" s="21"/>
      <c r="E153" s="21"/>
      <c r="F153" s="21"/>
      <c r="G153" s="21"/>
      <c r="H153" s="21"/>
      <c r="I153" s="21"/>
      <c r="J153" s="21"/>
      <c r="K153" s="21"/>
      <c r="L153" s="21"/>
      <c r="M153" s="21"/>
      <c r="N153" s="21"/>
      <c r="O153" s="21"/>
      <c r="P153" s="47"/>
      <c r="R153" s="21"/>
      <c r="S153" s="21"/>
      <c r="T153" s="21"/>
    </row>
    <row r="154" spans="2:20">
      <c r="B154" s="20"/>
      <c r="C154" s="20"/>
      <c r="D154" s="20"/>
      <c r="E154" s="20"/>
      <c r="F154" s="20"/>
      <c r="G154" s="20"/>
      <c r="H154" s="20"/>
      <c r="I154" s="20"/>
      <c r="J154" s="20"/>
      <c r="K154" s="20"/>
      <c r="L154" s="20"/>
      <c r="M154" s="20"/>
      <c r="N154" s="20"/>
      <c r="O154" s="20"/>
      <c r="P154" s="46"/>
      <c r="R154" s="20"/>
      <c r="S154" s="20"/>
      <c r="T154" s="20"/>
    </row>
    <row r="155" spans="2:20">
      <c r="B155" s="20"/>
      <c r="C155" s="20"/>
      <c r="D155" s="20"/>
      <c r="E155" s="20"/>
      <c r="F155" s="20"/>
      <c r="G155" s="20"/>
      <c r="H155" s="20"/>
      <c r="I155" s="20"/>
      <c r="J155" s="20"/>
      <c r="K155" s="20"/>
      <c r="L155" s="20"/>
      <c r="M155" s="20"/>
      <c r="N155" s="20"/>
      <c r="O155" s="20"/>
      <c r="P155" s="46"/>
      <c r="R155" s="20"/>
      <c r="S155" s="20"/>
      <c r="T155" s="20"/>
    </row>
    <row r="156" spans="2:20">
      <c r="B156" s="21"/>
      <c r="C156" s="21"/>
      <c r="D156" s="21"/>
      <c r="E156" s="21"/>
      <c r="F156" s="21"/>
      <c r="G156" s="21"/>
      <c r="H156" s="21"/>
      <c r="I156" s="21"/>
      <c r="J156" s="21"/>
      <c r="K156" s="21"/>
      <c r="L156" s="21"/>
      <c r="M156" s="21"/>
      <c r="N156" s="21"/>
      <c r="O156" s="21"/>
      <c r="P156" s="47"/>
      <c r="R156" s="21"/>
      <c r="S156" s="21"/>
      <c r="T156" s="21"/>
    </row>
    <row r="157" spans="2:20">
      <c r="B157" s="20"/>
      <c r="C157" s="20"/>
      <c r="D157" s="20"/>
      <c r="E157" s="20"/>
      <c r="F157" s="20"/>
      <c r="G157" s="20"/>
      <c r="H157" s="20"/>
      <c r="I157" s="20"/>
      <c r="J157" s="20"/>
      <c r="K157" s="20"/>
      <c r="L157" s="20"/>
      <c r="M157" s="20"/>
      <c r="N157" s="20"/>
      <c r="O157" s="20"/>
      <c r="P157" s="46"/>
      <c r="R157" s="20"/>
      <c r="S157" s="20"/>
      <c r="T157" s="20"/>
    </row>
    <row r="158" spans="2:20">
      <c r="B158" s="21"/>
      <c r="C158" s="21"/>
      <c r="D158" s="21"/>
      <c r="E158" s="21"/>
      <c r="F158" s="21"/>
      <c r="G158" s="21"/>
      <c r="H158" s="21"/>
      <c r="I158" s="21"/>
      <c r="J158" s="21"/>
      <c r="K158" s="21"/>
      <c r="L158" s="21"/>
      <c r="M158" s="21"/>
      <c r="N158" s="21"/>
      <c r="O158" s="21"/>
      <c r="P158" s="47"/>
      <c r="R158" s="21"/>
      <c r="S158" s="21"/>
      <c r="T158" s="21"/>
    </row>
    <row r="159" spans="2:20">
      <c r="B159" s="21"/>
      <c r="C159" s="21"/>
      <c r="D159" s="21"/>
      <c r="E159" s="21"/>
      <c r="F159" s="21"/>
      <c r="G159" s="21"/>
      <c r="H159" s="21"/>
      <c r="I159" s="21"/>
      <c r="J159" s="21"/>
      <c r="K159" s="21"/>
      <c r="L159" s="21"/>
      <c r="M159" s="21"/>
      <c r="N159" s="21"/>
      <c r="O159" s="21"/>
      <c r="P159" s="47"/>
      <c r="R159" s="21"/>
      <c r="S159" s="21"/>
      <c r="T159" s="21"/>
    </row>
    <row r="160" spans="2:20">
      <c r="B160" s="20"/>
      <c r="C160" s="20"/>
      <c r="D160" s="20"/>
      <c r="E160" s="20"/>
      <c r="F160" s="20"/>
      <c r="G160" s="20"/>
      <c r="H160" s="20"/>
      <c r="I160" s="20"/>
      <c r="J160" s="20"/>
      <c r="K160" s="20"/>
      <c r="L160" s="20"/>
      <c r="M160" s="20"/>
      <c r="N160" s="20"/>
      <c r="O160" s="20"/>
      <c r="P160" s="46"/>
      <c r="R160" s="20"/>
      <c r="S160" s="20"/>
      <c r="T160" s="20"/>
    </row>
    <row r="161" spans="2:20">
      <c r="B161" s="21"/>
      <c r="C161" s="21"/>
      <c r="D161" s="21"/>
      <c r="E161" s="21"/>
      <c r="F161" s="21"/>
      <c r="G161" s="21"/>
      <c r="H161" s="21"/>
      <c r="I161" s="21"/>
      <c r="J161" s="21"/>
      <c r="K161" s="21"/>
      <c r="L161" s="21"/>
      <c r="M161" s="21"/>
      <c r="N161" s="21"/>
      <c r="O161" s="21"/>
      <c r="P161" s="47"/>
      <c r="R161" s="21"/>
      <c r="S161" s="21"/>
      <c r="T161" s="21"/>
    </row>
    <row r="162" spans="2:20">
      <c r="B162" s="20"/>
      <c r="C162" s="20"/>
      <c r="D162" s="20"/>
      <c r="E162" s="20"/>
      <c r="F162" s="20"/>
      <c r="G162" s="20"/>
      <c r="H162" s="20"/>
      <c r="I162" s="20"/>
      <c r="J162" s="20"/>
      <c r="K162" s="20"/>
      <c r="L162" s="20"/>
      <c r="M162" s="20"/>
      <c r="N162" s="20"/>
      <c r="O162" s="20"/>
      <c r="P162" s="46"/>
      <c r="R162" s="20"/>
      <c r="S162" s="20"/>
      <c r="T162" s="20"/>
    </row>
    <row r="163" spans="2:20">
      <c r="B163" s="21"/>
      <c r="C163" s="21"/>
      <c r="D163" s="21"/>
      <c r="E163" s="21"/>
      <c r="F163" s="21"/>
      <c r="G163" s="21"/>
      <c r="H163" s="21"/>
      <c r="I163" s="21"/>
      <c r="J163" s="21"/>
      <c r="K163" s="21"/>
      <c r="L163" s="21"/>
      <c r="M163" s="21"/>
      <c r="N163" s="21"/>
      <c r="O163" s="21"/>
      <c r="P163" s="47"/>
      <c r="R163" s="21"/>
      <c r="S163" s="21"/>
      <c r="T163" s="21"/>
    </row>
    <row r="164" spans="2:20">
      <c r="B164" s="21"/>
      <c r="C164" s="21"/>
      <c r="D164" s="21"/>
      <c r="E164" s="21"/>
      <c r="F164" s="21"/>
      <c r="G164" s="21"/>
      <c r="H164" s="21"/>
      <c r="I164" s="21"/>
      <c r="J164" s="21"/>
      <c r="K164" s="21"/>
      <c r="L164" s="21"/>
      <c r="M164" s="21"/>
      <c r="N164" s="21"/>
      <c r="O164" s="21"/>
      <c r="P164" s="47"/>
      <c r="R164" s="21"/>
      <c r="S164" s="21"/>
      <c r="T164" s="21"/>
    </row>
    <row r="165" spans="2:20">
      <c r="B165" s="21"/>
      <c r="C165" s="21"/>
      <c r="D165" s="21"/>
      <c r="E165" s="21"/>
      <c r="F165" s="21"/>
      <c r="G165" s="21"/>
      <c r="H165" s="21"/>
      <c r="I165" s="21"/>
      <c r="J165" s="21"/>
      <c r="K165" s="21"/>
      <c r="L165" s="21"/>
      <c r="M165" s="21"/>
      <c r="N165" s="21"/>
      <c r="O165" s="21"/>
      <c r="P165" s="47"/>
      <c r="R165" s="21"/>
      <c r="S165" s="21"/>
      <c r="T165" s="21"/>
    </row>
    <row r="166" spans="2:20">
      <c r="B166" s="20"/>
      <c r="C166" s="20"/>
      <c r="D166" s="20"/>
      <c r="E166" s="20"/>
      <c r="F166" s="20"/>
      <c r="G166" s="20"/>
      <c r="H166" s="20"/>
      <c r="I166" s="20"/>
      <c r="J166" s="20"/>
      <c r="K166" s="20"/>
      <c r="L166" s="20"/>
      <c r="M166" s="20"/>
      <c r="N166" s="20"/>
      <c r="O166" s="20"/>
      <c r="P166" s="46"/>
      <c r="R166" s="20"/>
      <c r="S166" s="20"/>
      <c r="T166" s="20"/>
    </row>
    <row r="167" spans="2:20">
      <c r="B167" s="20"/>
      <c r="C167" s="20"/>
      <c r="D167" s="20"/>
      <c r="E167" s="20"/>
      <c r="F167" s="20"/>
      <c r="G167" s="20"/>
      <c r="H167" s="20"/>
      <c r="I167" s="20"/>
      <c r="J167" s="20"/>
      <c r="K167" s="20"/>
      <c r="L167" s="20"/>
      <c r="M167" s="20"/>
      <c r="N167" s="20"/>
      <c r="O167" s="20"/>
      <c r="P167" s="46"/>
      <c r="R167" s="20"/>
      <c r="S167" s="20"/>
      <c r="T167" s="20"/>
    </row>
    <row r="168" spans="2:20">
      <c r="B168" s="20"/>
      <c r="C168" s="20"/>
      <c r="D168" s="20"/>
      <c r="E168" s="20"/>
      <c r="F168" s="20"/>
      <c r="G168" s="20"/>
      <c r="H168" s="20"/>
      <c r="I168" s="20"/>
      <c r="J168" s="20"/>
      <c r="K168" s="20"/>
      <c r="L168" s="20"/>
      <c r="M168" s="20"/>
      <c r="N168" s="20"/>
      <c r="O168" s="20"/>
      <c r="P168" s="46"/>
      <c r="R168" s="20"/>
      <c r="S168" s="20"/>
      <c r="T168" s="20"/>
    </row>
    <row r="169" spans="2:20">
      <c r="B169" s="20"/>
      <c r="C169" s="20"/>
      <c r="D169" s="20"/>
      <c r="E169" s="20"/>
      <c r="F169" s="20"/>
      <c r="G169" s="20"/>
      <c r="H169" s="20"/>
      <c r="I169" s="20"/>
      <c r="J169" s="20"/>
      <c r="K169" s="20"/>
      <c r="L169" s="20"/>
      <c r="M169" s="20"/>
      <c r="N169" s="20"/>
      <c r="O169" s="20"/>
      <c r="P169" s="46"/>
      <c r="R169" s="20"/>
      <c r="S169" s="20"/>
      <c r="T169" s="20"/>
    </row>
    <row r="170" spans="2:20">
      <c r="B170" s="20"/>
      <c r="C170" s="20"/>
      <c r="D170" s="20"/>
      <c r="E170" s="20"/>
      <c r="F170" s="20"/>
      <c r="G170" s="20"/>
      <c r="H170" s="20"/>
      <c r="I170" s="20"/>
      <c r="J170" s="20"/>
      <c r="K170" s="20"/>
      <c r="L170" s="20"/>
      <c r="M170" s="20"/>
      <c r="N170" s="20"/>
      <c r="O170" s="20"/>
      <c r="P170" s="46"/>
      <c r="R170" s="20"/>
      <c r="S170" s="20"/>
      <c r="T170" s="20"/>
    </row>
    <row r="171" spans="2:20">
      <c r="B171" s="20"/>
      <c r="C171" s="20"/>
      <c r="D171" s="20"/>
      <c r="E171" s="20"/>
      <c r="F171" s="20"/>
      <c r="G171" s="20"/>
      <c r="H171" s="20"/>
      <c r="I171" s="20"/>
      <c r="J171" s="20"/>
      <c r="K171" s="20"/>
      <c r="L171" s="20"/>
      <c r="M171" s="20"/>
      <c r="N171" s="20"/>
      <c r="O171" s="20"/>
      <c r="P171" s="46"/>
      <c r="R171" s="20"/>
      <c r="S171" s="20"/>
      <c r="T171" s="20"/>
    </row>
    <row r="172" spans="2:20">
      <c r="B172" s="20"/>
      <c r="C172" s="20"/>
      <c r="D172" s="20"/>
      <c r="E172" s="20"/>
      <c r="F172" s="20"/>
      <c r="G172" s="20"/>
      <c r="H172" s="20"/>
      <c r="I172" s="20"/>
      <c r="J172" s="20"/>
      <c r="K172" s="20"/>
      <c r="L172" s="20"/>
      <c r="M172" s="20"/>
      <c r="N172" s="20"/>
      <c r="O172" s="20"/>
      <c r="P172" s="46"/>
      <c r="R172" s="20"/>
      <c r="S172" s="20"/>
      <c r="T172" s="20"/>
    </row>
    <row r="173" spans="2:20">
      <c r="B173" s="20"/>
      <c r="C173" s="20"/>
      <c r="D173" s="20"/>
      <c r="E173" s="20"/>
      <c r="F173" s="20"/>
      <c r="G173" s="20"/>
      <c r="H173" s="20"/>
      <c r="I173" s="20"/>
      <c r="J173" s="20"/>
      <c r="K173" s="20"/>
      <c r="L173" s="20"/>
      <c r="M173" s="20"/>
      <c r="N173" s="20"/>
      <c r="O173" s="20"/>
      <c r="P173" s="46"/>
      <c r="R173" s="20"/>
      <c r="S173" s="20"/>
      <c r="T173" s="20"/>
    </row>
    <row r="174" spans="2:20">
      <c r="B174" s="21"/>
      <c r="C174" s="21"/>
      <c r="D174" s="21"/>
      <c r="E174" s="21"/>
      <c r="F174" s="21"/>
      <c r="G174" s="21"/>
      <c r="H174" s="21"/>
      <c r="I174" s="21"/>
      <c r="J174" s="21"/>
      <c r="K174" s="21"/>
      <c r="L174" s="21"/>
      <c r="M174" s="21"/>
      <c r="N174" s="21"/>
      <c r="O174" s="21"/>
      <c r="P174" s="47"/>
      <c r="R174" s="21"/>
      <c r="S174" s="21"/>
      <c r="T174" s="21"/>
    </row>
    <row r="175" spans="2:20">
      <c r="B175" s="21"/>
      <c r="C175" s="21"/>
      <c r="D175" s="21"/>
      <c r="E175" s="21"/>
      <c r="F175" s="21"/>
      <c r="G175" s="21"/>
      <c r="H175" s="21"/>
      <c r="I175" s="21"/>
      <c r="J175" s="21"/>
      <c r="K175" s="21"/>
      <c r="L175" s="21"/>
      <c r="M175" s="21"/>
      <c r="N175" s="21"/>
      <c r="O175" s="21"/>
      <c r="P175" s="47"/>
      <c r="R175" s="21"/>
      <c r="S175" s="21"/>
      <c r="T175" s="21"/>
    </row>
    <row r="176" spans="2:20">
      <c r="B176" s="21"/>
      <c r="C176" s="21"/>
      <c r="D176" s="21"/>
      <c r="E176" s="21"/>
      <c r="F176" s="21"/>
      <c r="G176" s="21"/>
      <c r="H176" s="21"/>
      <c r="I176" s="21"/>
      <c r="J176" s="21"/>
      <c r="K176" s="21"/>
      <c r="L176" s="21"/>
      <c r="M176" s="21"/>
      <c r="N176" s="21"/>
      <c r="O176" s="21"/>
      <c r="P176" s="47"/>
      <c r="R176" s="21"/>
      <c r="S176" s="21"/>
      <c r="T176" s="21"/>
    </row>
    <row r="177" spans="2:20">
      <c r="B177" s="20"/>
      <c r="C177" s="20"/>
      <c r="D177" s="20"/>
      <c r="E177" s="20"/>
      <c r="F177" s="20"/>
      <c r="G177" s="20"/>
      <c r="H177" s="20"/>
      <c r="I177" s="20"/>
      <c r="J177" s="20"/>
      <c r="K177" s="20"/>
      <c r="L177" s="20"/>
      <c r="M177" s="20"/>
      <c r="N177" s="20"/>
      <c r="O177" s="20"/>
      <c r="P177" s="46"/>
      <c r="R177" s="20"/>
      <c r="S177" s="20"/>
      <c r="T177" s="20"/>
    </row>
    <row r="178" spans="2:20">
      <c r="B178" s="20"/>
      <c r="C178" s="20"/>
      <c r="D178" s="20"/>
      <c r="E178" s="20"/>
      <c r="F178" s="20"/>
      <c r="G178" s="20"/>
      <c r="H178" s="20"/>
      <c r="I178" s="20"/>
      <c r="J178" s="20"/>
      <c r="K178" s="20"/>
      <c r="L178" s="20"/>
      <c r="M178" s="20"/>
      <c r="N178" s="20"/>
      <c r="O178" s="20"/>
      <c r="P178" s="46"/>
      <c r="R178" s="20"/>
      <c r="S178" s="20"/>
      <c r="T178" s="20"/>
    </row>
    <row r="179" spans="2:20">
      <c r="B179" s="20"/>
      <c r="C179" s="20"/>
      <c r="D179" s="20"/>
      <c r="E179" s="20"/>
      <c r="F179" s="20"/>
      <c r="G179" s="20"/>
      <c r="H179" s="20"/>
      <c r="I179" s="20"/>
      <c r="J179" s="20"/>
      <c r="K179" s="20"/>
      <c r="L179" s="20"/>
      <c r="M179" s="20"/>
      <c r="N179" s="20"/>
      <c r="O179" s="20"/>
      <c r="P179" s="46"/>
      <c r="R179" s="20"/>
      <c r="S179" s="20"/>
      <c r="T179" s="20"/>
    </row>
    <row r="180" spans="2:20">
      <c r="B180" s="20"/>
      <c r="C180" s="20"/>
      <c r="D180" s="20"/>
      <c r="E180" s="20"/>
      <c r="F180" s="20"/>
      <c r="G180" s="20"/>
      <c r="H180" s="20"/>
      <c r="I180" s="20"/>
      <c r="J180" s="20"/>
      <c r="K180" s="20"/>
      <c r="L180" s="20"/>
      <c r="M180" s="20"/>
      <c r="N180" s="20"/>
      <c r="O180" s="20"/>
      <c r="P180" s="46"/>
      <c r="R180" s="20"/>
      <c r="S180" s="20"/>
      <c r="T180" s="20"/>
    </row>
    <row r="181" spans="2:20">
      <c r="B181" s="20"/>
      <c r="C181" s="20"/>
      <c r="D181" s="20"/>
      <c r="E181" s="20"/>
      <c r="F181" s="20"/>
      <c r="G181" s="20"/>
      <c r="H181" s="20"/>
      <c r="I181" s="20"/>
      <c r="J181" s="20"/>
      <c r="K181" s="20"/>
      <c r="L181" s="20"/>
      <c r="M181" s="20"/>
      <c r="N181" s="20"/>
      <c r="O181" s="20"/>
      <c r="P181" s="46"/>
      <c r="R181" s="20"/>
      <c r="S181" s="20"/>
      <c r="T181" s="20"/>
    </row>
    <row r="182" spans="2:20">
      <c r="B182" s="20"/>
      <c r="C182" s="20"/>
      <c r="D182" s="20"/>
      <c r="E182" s="20"/>
      <c r="F182" s="20"/>
      <c r="G182" s="20"/>
      <c r="H182" s="20"/>
      <c r="I182" s="20"/>
      <c r="J182" s="20"/>
      <c r="K182" s="20"/>
      <c r="L182" s="20"/>
      <c r="M182" s="20"/>
      <c r="N182" s="20"/>
      <c r="O182" s="20"/>
      <c r="P182" s="46"/>
      <c r="R182" s="20"/>
      <c r="S182" s="20"/>
      <c r="T182" s="20"/>
    </row>
    <row r="183" spans="2:20">
      <c r="B183" s="20"/>
      <c r="C183" s="20"/>
      <c r="D183" s="20"/>
      <c r="E183" s="20"/>
      <c r="F183" s="20"/>
      <c r="G183" s="20"/>
      <c r="H183" s="20"/>
      <c r="I183" s="20"/>
      <c r="J183" s="20"/>
      <c r="K183" s="20"/>
      <c r="L183" s="20"/>
      <c r="M183" s="20"/>
      <c r="N183" s="20"/>
      <c r="O183" s="20"/>
      <c r="P183" s="46"/>
      <c r="R183" s="20"/>
      <c r="S183" s="20"/>
      <c r="T183" s="20"/>
    </row>
    <row r="184" spans="2:20">
      <c r="B184" s="21"/>
      <c r="C184" s="21"/>
      <c r="D184" s="21"/>
      <c r="E184" s="21"/>
      <c r="F184" s="21"/>
      <c r="G184" s="21"/>
      <c r="H184" s="21"/>
      <c r="I184" s="21"/>
      <c r="J184" s="21"/>
      <c r="K184" s="21"/>
      <c r="L184" s="21"/>
      <c r="M184" s="21"/>
      <c r="N184" s="21"/>
      <c r="O184" s="21"/>
      <c r="P184" s="47"/>
      <c r="R184" s="21"/>
      <c r="S184" s="21"/>
      <c r="T184" s="21"/>
    </row>
    <row r="185" spans="2:20">
      <c r="B185" s="20"/>
      <c r="C185" s="20"/>
      <c r="D185" s="20"/>
      <c r="E185" s="20"/>
      <c r="F185" s="20"/>
      <c r="G185" s="20"/>
      <c r="H185" s="20"/>
      <c r="I185" s="20"/>
      <c r="J185" s="20"/>
      <c r="K185" s="20"/>
      <c r="L185" s="20"/>
      <c r="M185" s="20"/>
      <c r="N185" s="20"/>
      <c r="O185" s="20"/>
      <c r="P185" s="46"/>
      <c r="R185" s="20"/>
      <c r="S185" s="20"/>
      <c r="T185" s="20"/>
    </row>
    <row r="186" spans="2:20">
      <c r="B186" s="20"/>
      <c r="C186" s="20"/>
      <c r="D186" s="20"/>
      <c r="E186" s="20"/>
      <c r="F186" s="20"/>
      <c r="G186" s="20"/>
      <c r="H186" s="20"/>
      <c r="I186" s="20"/>
      <c r="J186" s="20"/>
      <c r="K186" s="20"/>
      <c r="L186" s="20"/>
      <c r="M186" s="20"/>
      <c r="N186" s="20"/>
      <c r="O186" s="20"/>
      <c r="P186" s="46"/>
      <c r="R186" s="20"/>
      <c r="S186" s="20"/>
      <c r="T186" s="20"/>
    </row>
    <row r="187" spans="2:20">
      <c r="B187" s="20"/>
      <c r="C187" s="20"/>
      <c r="D187" s="20"/>
      <c r="E187" s="20"/>
      <c r="F187" s="20"/>
      <c r="G187" s="20"/>
      <c r="H187" s="20"/>
      <c r="I187" s="20"/>
      <c r="J187" s="20"/>
      <c r="K187" s="20"/>
      <c r="L187" s="20"/>
      <c r="M187" s="20"/>
      <c r="N187" s="20"/>
      <c r="O187" s="20"/>
      <c r="P187" s="46"/>
      <c r="R187" s="20"/>
      <c r="S187" s="20"/>
      <c r="T187" s="20"/>
    </row>
    <row r="188" spans="2:20">
      <c r="B188" s="20"/>
      <c r="C188" s="20"/>
      <c r="D188" s="20"/>
      <c r="E188" s="20"/>
      <c r="F188" s="20"/>
      <c r="G188" s="20"/>
      <c r="H188" s="20"/>
      <c r="I188" s="20"/>
      <c r="J188" s="20"/>
      <c r="K188" s="20"/>
      <c r="L188" s="20"/>
      <c r="M188" s="20"/>
      <c r="N188" s="20"/>
      <c r="O188" s="20"/>
      <c r="P188" s="46"/>
      <c r="R188" s="20"/>
      <c r="S188" s="20"/>
      <c r="T188" s="20"/>
    </row>
    <row r="189" spans="2:20">
      <c r="B189" s="20"/>
      <c r="C189" s="20"/>
      <c r="D189" s="20"/>
      <c r="E189" s="20"/>
      <c r="F189" s="20"/>
      <c r="G189" s="20"/>
      <c r="H189" s="20"/>
      <c r="I189" s="20"/>
      <c r="J189" s="20"/>
      <c r="K189" s="20"/>
      <c r="L189" s="20"/>
      <c r="M189" s="20"/>
      <c r="N189" s="20"/>
      <c r="O189" s="20"/>
      <c r="P189" s="46"/>
      <c r="R189" s="20"/>
      <c r="S189" s="20"/>
      <c r="T189" s="20"/>
    </row>
    <row r="190" spans="2:20">
      <c r="B190" s="21"/>
      <c r="C190" s="21"/>
      <c r="D190" s="21"/>
      <c r="E190" s="21"/>
      <c r="F190" s="21"/>
      <c r="G190" s="21"/>
      <c r="H190" s="21"/>
      <c r="I190" s="21"/>
      <c r="J190" s="21"/>
      <c r="K190" s="21"/>
      <c r="L190" s="21"/>
      <c r="M190" s="21"/>
      <c r="N190" s="21"/>
      <c r="O190" s="21"/>
      <c r="P190" s="47"/>
      <c r="R190" s="21"/>
      <c r="S190" s="21"/>
      <c r="T190" s="21"/>
    </row>
    <row r="191" spans="2:20">
      <c r="B191" s="20"/>
      <c r="C191" s="20"/>
      <c r="D191" s="20"/>
      <c r="E191" s="20"/>
      <c r="F191" s="20"/>
      <c r="G191" s="20"/>
      <c r="H191" s="20"/>
      <c r="I191" s="20"/>
      <c r="J191" s="20"/>
      <c r="K191" s="20"/>
      <c r="L191" s="20"/>
      <c r="M191" s="20"/>
      <c r="N191" s="20"/>
      <c r="O191" s="20"/>
      <c r="P191" s="46"/>
      <c r="R191" s="20"/>
      <c r="S191" s="20"/>
      <c r="T191" s="20"/>
    </row>
    <row r="192" spans="2:20">
      <c r="B192" s="20"/>
      <c r="C192" s="20"/>
      <c r="D192" s="20"/>
      <c r="E192" s="20"/>
      <c r="F192" s="20"/>
      <c r="G192" s="20"/>
      <c r="H192" s="20"/>
      <c r="I192" s="20"/>
      <c r="J192" s="20"/>
      <c r="K192" s="20"/>
      <c r="L192" s="20"/>
      <c r="M192" s="20"/>
      <c r="N192" s="20"/>
      <c r="O192" s="20"/>
      <c r="P192" s="46"/>
      <c r="R192" s="20"/>
      <c r="S192" s="20"/>
      <c r="T192" s="20"/>
    </row>
    <row r="193" spans="2:20">
      <c r="B193" s="20"/>
      <c r="C193" s="20"/>
      <c r="D193" s="20"/>
      <c r="E193" s="20"/>
      <c r="F193" s="20"/>
      <c r="G193" s="20"/>
      <c r="H193" s="20"/>
      <c r="I193" s="20"/>
      <c r="J193" s="20"/>
      <c r="K193" s="20"/>
      <c r="L193" s="20"/>
      <c r="M193" s="20"/>
      <c r="N193" s="20"/>
      <c r="O193" s="20"/>
      <c r="P193" s="46"/>
      <c r="R193" s="20"/>
      <c r="S193" s="20"/>
      <c r="T193" s="20"/>
    </row>
    <row r="194" spans="2:20">
      <c r="B194" s="20"/>
      <c r="C194" s="20"/>
      <c r="D194" s="20"/>
      <c r="E194" s="20"/>
      <c r="F194" s="20"/>
      <c r="G194" s="20"/>
      <c r="H194" s="20"/>
      <c r="I194" s="20"/>
      <c r="J194" s="20"/>
      <c r="K194" s="20"/>
      <c r="L194" s="20"/>
      <c r="M194" s="20"/>
      <c r="N194" s="20"/>
      <c r="O194" s="20"/>
      <c r="P194" s="46"/>
      <c r="R194" s="20"/>
      <c r="S194" s="20"/>
      <c r="T194" s="20"/>
    </row>
    <row r="195" spans="2:20">
      <c r="B195" s="21"/>
      <c r="C195" s="21"/>
      <c r="D195" s="21"/>
      <c r="E195" s="21"/>
      <c r="F195" s="21"/>
      <c r="G195" s="21"/>
      <c r="H195" s="21"/>
      <c r="I195" s="21"/>
      <c r="J195" s="21"/>
      <c r="K195" s="21"/>
      <c r="L195" s="21"/>
      <c r="M195" s="21"/>
      <c r="N195" s="21"/>
      <c r="O195" s="21"/>
      <c r="P195" s="47"/>
      <c r="R195" s="21"/>
      <c r="S195" s="21"/>
      <c r="T195" s="21"/>
    </row>
    <row r="196" spans="2:20">
      <c r="B196" s="21"/>
      <c r="C196" s="21"/>
      <c r="D196" s="21"/>
      <c r="E196" s="21"/>
      <c r="F196" s="21"/>
      <c r="G196" s="21"/>
      <c r="H196" s="21"/>
      <c r="I196" s="21"/>
      <c r="J196" s="21"/>
      <c r="K196" s="21"/>
      <c r="L196" s="21"/>
      <c r="M196" s="21"/>
      <c r="N196" s="21"/>
      <c r="O196" s="21"/>
      <c r="P196" s="47"/>
      <c r="R196" s="21"/>
      <c r="S196" s="21"/>
      <c r="T196" s="21"/>
    </row>
    <row r="197" spans="2:20">
      <c r="B197" s="21"/>
      <c r="C197" s="21"/>
      <c r="D197" s="21"/>
      <c r="E197" s="21"/>
      <c r="F197" s="21"/>
      <c r="G197" s="21"/>
      <c r="H197" s="21"/>
      <c r="I197" s="21"/>
      <c r="J197" s="21"/>
      <c r="K197" s="21"/>
      <c r="L197" s="21"/>
      <c r="M197" s="21"/>
      <c r="N197" s="21"/>
      <c r="O197" s="21"/>
      <c r="P197" s="47"/>
      <c r="R197" s="21"/>
      <c r="S197" s="21"/>
      <c r="T197" s="21"/>
    </row>
    <row r="198" spans="2:20">
      <c r="B198" s="20"/>
      <c r="C198" s="20"/>
      <c r="D198" s="20"/>
      <c r="E198" s="20"/>
      <c r="F198" s="20"/>
      <c r="G198" s="20"/>
      <c r="H198" s="20"/>
      <c r="I198" s="20"/>
      <c r="J198" s="20"/>
      <c r="K198" s="20"/>
      <c r="L198" s="20"/>
      <c r="M198" s="20"/>
      <c r="N198" s="20"/>
      <c r="O198" s="20"/>
      <c r="P198" s="46"/>
      <c r="R198" s="20"/>
      <c r="S198" s="20"/>
      <c r="T198" s="20"/>
    </row>
    <row r="199" spans="2:20">
      <c r="B199" s="20"/>
      <c r="C199" s="20"/>
      <c r="D199" s="20"/>
      <c r="E199" s="20"/>
      <c r="F199" s="20"/>
      <c r="G199" s="20"/>
      <c r="H199" s="20"/>
      <c r="I199" s="20"/>
      <c r="J199" s="20"/>
      <c r="K199" s="20"/>
      <c r="L199" s="20"/>
      <c r="M199" s="20"/>
      <c r="N199" s="20"/>
      <c r="O199" s="20"/>
      <c r="P199" s="46"/>
      <c r="R199" s="20"/>
      <c r="S199" s="20"/>
      <c r="T199" s="20"/>
    </row>
    <row r="200" spans="2:20">
      <c r="B200" s="20"/>
      <c r="C200" s="20"/>
      <c r="D200" s="20"/>
      <c r="E200" s="20"/>
      <c r="F200" s="20"/>
      <c r="G200" s="20"/>
      <c r="H200" s="20"/>
      <c r="I200" s="20"/>
      <c r="J200" s="20"/>
      <c r="K200" s="20"/>
      <c r="L200" s="20"/>
      <c r="M200" s="20"/>
      <c r="N200" s="20"/>
      <c r="O200" s="20"/>
      <c r="P200" s="46"/>
      <c r="R200" s="20"/>
      <c r="S200" s="20"/>
      <c r="T200" s="20"/>
    </row>
    <row r="201" spans="2:20">
      <c r="B201" s="20"/>
      <c r="C201" s="20"/>
      <c r="D201" s="20"/>
      <c r="E201" s="20"/>
      <c r="F201" s="20"/>
      <c r="G201" s="20"/>
      <c r="H201" s="20"/>
      <c r="I201" s="20"/>
      <c r="J201" s="20"/>
      <c r="K201" s="20"/>
      <c r="L201" s="20"/>
      <c r="M201" s="20"/>
      <c r="N201" s="20"/>
      <c r="O201" s="20"/>
      <c r="P201" s="46"/>
      <c r="R201" s="20"/>
      <c r="S201" s="20"/>
      <c r="T201" s="20"/>
    </row>
    <row r="202" spans="2:20">
      <c r="B202" s="20"/>
      <c r="C202" s="20"/>
      <c r="D202" s="20"/>
      <c r="E202" s="20"/>
      <c r="F202" s="20"/>
      <c r="G202" s="20"/>
      <c r="H202" s="20"/>
      <c r="I202" s="20"/>
      <c r="J202" s="20"/>
      <c r="K202" s="20"/>
      <c r="L202" s="20"/>
      <c r="M202" s="20"/>
      <c r="N202" s="20"/>
      <c r="O202" s="20"/>
      <c r="P202" s="46"/>
      <c r="R202" s="20"/>
      <c r="S202" s="20"/>
      <c r="T202" s="20"/>
    </row>
    <row r="203" spans="2:20">
      <c r="B203" s="20"/>
      <c r="C203" s="20"/>
      <c r="D203" s="20"/>
      <c r="E203" s="20"/>
      <c r="F203" s="20"/>
      <c r="G203" s="20"/>
      <c r="H203" s="20"/>
      <c r="I203" s="20"/>
      <c r="J203" s="20"/>
      <c r="K203" s="20"/>
      <c r="L203" s="20"/>
      <c r="M203" s="20"/>
      <c r="N203" s="20"/>
      <c r="O203" s="20"/>
      <c r="P203" s="46"/>
      <c r="R203" s="20"/>
      <c r="S203" s="20"/>
      <c r="T203" s="20"/>
    </row>
    <row r="204" spans="2:20">
      <c r="B204" s="20"/>
      <c r="C204" s="20"/>
      <c r="D204" s="20"/>
      <c r="E204" s="20"/>
      <c r="F204" s="20"/>
      <c r="G204" s="20"/>
      <c r="H204" s="20"/>
      <c r="I204" s="20"/>
      <c r="J204" s="20"/>
      <c r="K204" s="20"/>
      <c r="L204" s="20"/>
      <c r="M204" s="20"/>
      <c r="N204" s="20"/>
      <c r="O204" s="20"/>
      <c r="P204" s="46"/>
      <c r="R204" s="20"/>
      <c r="S204" s="20"/>
      <c r="T204" s="20"/>
    </row>
    <row r="205" spans="2:20">
      <c r="B205" s="20"/>
      <c r="C205" s="20"/>
      <c r="D205" s="20"/>
      <c r="E205" s="20"/>
      <c r="F205" s="20"/>
      <c r="G205" s="20"/>
      <c r="H205" s="20"/>
      <c r="I205" s="20"/>
      <c r="J205" s="20"/>
      <c r="K205" s="20"/>
      <c r="L205" s="20"/>
      <c r="M205" s="20"/>
      <c r="N205" s="20"/>
      <c r="O205" s="20"/>
      <c r="P205" s="46"/>
      <c r="R205" s="20"/>
      <c r="S205" s="20"/>
      <c r="T205" s="20"/>
    </row>
    <row r="206" spans="2:20">
      <c r="B206" s="21"/>
      <c r="C206" s="21"/>
      <c r="D206" s="21"/>
      <c r="E206" s="21"/>
      <c r="F206" s="21"/>
      <c r="G206" s="21"/>
      <c r="H206" s="21"/>
      <c r="I206" s="21"/>
      <c r="J206" s="21"/>
      <c r="K206" s="21"/>
      <c r="L206" s="21"/>
      <c r="M206" s="21"/>
      <c r="N206" s="21"/>
      <c r="O206" s="21"/>
      <c r="P206" s="47"/>
      <c r="R206" s="21"/>
      <c r="S206" s="21"/>
      <c r="T206" s="21"/>
    </row>
    <row r="207" spans="2:20">
      <c r="B207" s="21"/>
      <c r="C207" s="21"/>
      <c r="D207" s="21"/>
      <c r="E207" s="21"/>
      <c r="F207" s="21"/>
      <c r="G207" s="21"/>
      <c r="H207" s="21"/>
      <c r="I207" s="21"/>
      <c r="J207" s="21"/>
      <c r="K207" s="21"/>
      <c r="L207" s="21"/>
      <c r="M207" s="21"/>
      <c r="N207" s="21"/>
      <c r="O207" s="21"/>
      <c r="P207" s="47"/>
      <c r="R207" s="21"/>
      <c r="S207" s="21"/>
      <c r="T207" s="21"/>
    </row>
    <row r="208" spans="2:20">
      <c r="B208" s="20"/>
      <c r="C208" s="20"/>
      <c r="D208" s="20"/>
      <c r="E208" s="20"/>
      <c r="F208" s="20"/>
      <c r="G208" s="20"/>
      <c r="H208" s="20"/>
      <c r="I208" s="20"/>
      <c r="J208" s="20"/>
      <c r="K208" s="20"/>
      <c r="L208" s="20"/>
      <c r="M208" s="20"/>
      <c r="N208" s="20"/>
      <c r="O208" s="20"/>
      <c r="P208" s="46"/>
      <c r="R208" s="20"/>
      <c r="S208" s="20"/>
      <c r="T208" s="20"/>
    </row>
    <row r="209" spans="2:20">
      <c r="B209" s="20"/>
      <c r="C209" s="20"/>
      <c r="D209" s="20"/>
      <c r="E209" s="20"/>
      <c r="F209" s="20"/>
      <c r="G209" s="20"/>
      <c r="H209" s="20"/>
      <c r="I209" s="20"/>
      <c r="J209" s="20"/>
      <c r="K209" s="20"/>
      <c r="L209" s="20"/>
      <c r="M209" s="20"/>
      <c r="N209" s="20"/>
      <c r="O209" s="20"/>
      <c r="P209" s="46"/>
      <c r="R209" s="20"/>
      <c r="S209" s="20"/>
      <c r="T209" s="20"/>
    </row>
    <row r="210" spans="2:20">
      <c r="B210" s="20"/>
      <c r="C210" s="20"/>
      <c r="D210" s="20"/>
      <c r="E210" s="20"/>
      <c r="F210" s="20"/>
      <c r="G210" s="20"/>
      <c r="H210" s="20"/>
      <c r="I210" s="20"/>
      <c r="J210" s="20"/>
      <c r="K210" s="20"/>
      <c r="L210" s="20"/>
      <c r="M210" s="20"/>
      <c r="N210" s="20"/>
      <c r="O210" s="20"/>
      <c r="P210" s="46"/>
      <c r="R210" s="20"/>
      <c r="S210" s="20"/>
      <c r="T210" s="20"/>
    </row>
    <row r="211" spans="2:20">
      <c r="B211" s="21"/>
      <c r="C211" s="21"/>
      <c r="D211" s="21"/>
      <c r="E211" s="21"/>
      <c r="F211" s="21"/>
      <c r="G211" s="21"/>
      <c r="H211" s="21"/>
      <c r="I211" s="21"/>
      <c r="J211" s="21"/>
      <c r="K211" s="21"/>
      <c r="L211" s="21"/>
      <c r="M211" s="21"/>
      <c r="N211" s="21"/>
      <c r="O211" s="21"/>
      <c r="P211" s="47"/>
      <c r="R211" s="21"/>
      <c r="S211" s="21"/>
      <c r="T211" s="21"/>
    </row>
    <row r="212" spans="2:20">
      <c r="B212" s="21"/>
      <c r="C212" s="21"/>
      <c r="D212" s="21"/>
      <c r="E212" s="21"/>
      <c r="F212" s="21"/>
      <c r="G212" s="21"/>
      <c r="H212" s="21"/>
      <c r="I212" s="21"/>
      <c r="J212" s="21"/>
      <c r="K212" s="21"/>
      <c r="L212" s="21"/>
      <c r="M212" s="21"/>
      <c r="N212" s="21"/>
      <c r="O212" s="21"/>
      <c r="P212" s="47"/>
      <c r="R212" s="21"/>
      <c r="S212" s="21"/>
      <c r="T212" s="21"/>
    </row>
    <row r="213" spans="2:20">
      <c r="B213" s="21"/>
      <c r="C213" s="21"/>
      <c r="D213" s="21"/>
      <c r="E213" s="21"/>
      <c r="F213" s="21"/>
      <c r="G213" s="21"/>
      <c r="H213" s="21"/>
      <c r="I213" s="21"/>
      <c r="J213" s="21"/>
      <c r="K213" s="21"/>
      <c r="L213" s="21"/>
      <c r="M213" s="21"/>
      <c r="N213" s="21"/>
      <c r="O213" s="21"/>
      <c r="P213" s="47"/>
      <c r="R213" s="21"/>
      <c r="S213" s="21"/>
      <c r="T213" s="21"/>
    </row>
    <row r="214" spans="2:20">
      <c r="B214" s="21"/>
      <c r="C214" s="21"/>
      <c r="D214" s="21"/>
      <c r="E214" s="21"/>
      <c r="F214" s="21"/>
      <c r="G214" s="21"/>
      <c r="H214" s="21"/>
      <c r="I214" s="21"/>
      <c r="J214" s="21"/>
      <c r="K214" s="21"/>
      <c r="L214" s="21"/>
      <c r="M214" s="21"/>
      <c r="N214" s="21"/>
      <c r="O214" s="21"/>
      <c r="P214" s="47"/>
      <c r="R214" s="21"/>
      <c r="S214" s="21"/>
      <c r="T214" s="21"/>
    </row>
    <row r="215" spans="2:20">
      <c r="B215" s="21"/>
      <c r="C215" s="21"/>
      <c r="D215" s="21"/>
      <c r="E215" s="21"/>
      <c r="F215" s="21"/>
      <c r="G215" s="21"/>
      <c r="H215" s="21"/>
      <c r="I215" s="21"/>
      <c r="J215" s="21"/>
      <c r="K215" s="21"/>
      <c r="L215" s="21"/>
      <c r="M215" s="21"/>
      <c r="N215" s="21"/>
      <c r="O215" s="21"/>
      <c r="P215" s="47"/>
      <c r="R215" s="21"/>
      <c r="S215" s="21"/>
      <c r="T215" s="21"/>
    </row>
    <row r="216" spans="2:20">
      <c r="B216" s="20"/>
      <c r="C216" s="20"/>
      <c r="D216" s="20"/>
      <c r="E216" s="20"/>
      <c r="F216" s="20"/>
      <c r="G216" s="20"/>
      <c r="H216" s="20"/>
      <c r="I216" s="20"/>
      <c r="J216" s="20"/>
      <c r="K216" s="20"/>
      <c r="L216" s="20"/>
      <c r="M216" s="20"/>
      <c r="N216" s="20"/>
      <c r="O216" s="20"/>
      <c r="P216" s="46"/>
      <c r="R216" s="20"/>
      <c r="S216" s="20"/>
      <c r="T216" s="20"/>
    </row>
    <row r="217" spans="2:20">
      <c r="B217" s="21"/>
      <c r="C217" s="21"/>
      <c r="D217" s="21"/>
      <c r="E217" s="21"/>
      <c r="F217" s="21"/>
      <c r="G217" s="21"/>
      <c r="H217" s="21"/>
      <c r="I217" s="21"/>
      <c r="J217" s="21"/>
      <c r="K217" s="21"/>
      <c r="L217" s="21"/>
      <c r="M217" s="21"/>
      <c r="N217" s="21"/>
      <c r="O217" s="21"/>
      <c r="P217" s="47"/>
      <c r="R217" s="21"/>
      <c r="S217" s="21"/>
      <c r="T217" s="21"/>
    </row>
    <row r="218" spans="2:20">
      <c r="B218" s="20"/>
      <c r="C218" s="20"/>
      <c r="D218" s="20"/>
      <c r="E218" s="20"/>
      <c r="F218" s="20"/>
      <c r="G218" s="20"/>
      <c r="H218" s="20"/>
      <c r="I218" s="20"/>
      <c r="J218" s="20"/>
      <c r="K218" s="20"/>
      <c r="L218" s="20"/>
      <c r="M218" s="20"/>
      <c r="N218" s="20"/>
      <c r="O218" s="20"/>
      <c r="P218" s="46"/>
      <c r="R218" s="20"/>
      <c r="S218" s="20"/>
      <c r="T218" s="20"/>
    </row>
    <row r="219" spans="2:20">
      <c r="B219" s="21"/>
      <c r="C219" s="21"/>
      <c r="D219" s="21"/>
      <c r="E219" s="21"/>
      <c r="F219" s="21"/>
      <c r="G219" s="21"/>
      <c r="H219" s="21"/>
      <c r="I219" s="21"/>
      <c r="J219" s="21"/>
      <c r="K219" s="21"/>
      <c r="L219" s="21"/>
      <c r="M219" s="21"/>
      <c r="N219" s="21"/>
      <c r="O219" s="21"/>
      <c r="P219" s="47"/>
      <c r="R219" s="21"/>
      <c r="S219" s="21"/>
      <c r="T219" s="21"/>
    </row>
    <row r="220" spans="2:20">
      <c r="B220" s="21"/>
      <c r="C220" s="21"/>
      <c r="D220" s="21"/>
      <c r="E220" s="21"/>
      <c r="F220" s="21"/>
      <c r="G220" s="21"/>
      <c r="H220" s="21"/>
      <c r="I220" s="21"/>
      <c r="J220" s="21"/>
      <c r="K220" s="21"/>
      <c r="L220" s="21"/>
      <c r="M220" s="21"/>
      <c r="N220" s="21"/>
      <c r="O220" s="21"/>
      <c r="P220" s="47"/>
      <c r="R220" s="21"/>
      <c r="S220" s="21"/>
      <c r="T220" s="21"/>
    </row>
    <row r="221" spans="2:20">
      <c r="B221" s="21"/>
      <c r="C221" s="21"/>
      <c r="D221" s="21"/>
      <c r="E221" s="21"/>
      <c r="F221" s="21"/>
      <c r="G221" s="21"/>
      <c r="H221" s="21"/>
      <c r="I221" s="21"/>
      <c r="J221" s="21"/>
      <c r="K221" s="21"/>
      <c r="L221" s="21"/>
      <c r="M221" s="21"/>
      <c r="N221" s="21"/>
      <c r="O221" s="21"/>
      <c r="P221" s="47"/>
      <c r="R221" s="21"/>
      <c r="S221" s="21"/>
      <c r="T221" s="21"/>
    </row>
    <row r="222" spans="2:20">
      <c r="B222" s="21"/>
      <c r="C222" s="21"/>
      <c r="D222" s="21"/>
      <c r="E222" s="21"/>
      <c r="F222" s="21"/>
      <c r="G222" s="21"/>
      <c r="H222" s="21"/>
      <c r="I222" s="21"/>
      <c r="J222" s="21"/>
      <c r="K222" s="21"/>
      <c r="L222" s="21"/>
      <c r="M222" s="21"/>
      <c r="N222" s="21"/>
      <c r="O222" s="21"/>
      <c r="P222" s="47"/>
      <c r="R222" s="21"/>
      <c r="S222" s="21"/>
      <c r="T222" s="21"/>
    </row>
    <row r="223" spans="2:20">
      <c r="B223" s="21"/>
      <c r="C223" s="21"/>
      <c r="D223" s="21"/>
      <c r="E223" s="21"/>
      <c r="F223" s="21"/>
      <c r="G223" s="21"/>
      <c r="H223" s="21"/>
      <c r="I223" s="21"/>
      <c r="J223" s="21"/>
      <c r="K223" s="21"/>
      <c r="L223" s="21"/>
      <c r="M223" s="21"/>
      <c r="N223" s="21"/>
      <c r="O223" s="21"/>
      <c r="P223" s="47"/>
      <c r="R223" s="21"/>
      <c r="S223" s="21"/>
      <c r="T223" s="21"/>
    </row>
    <row r="224" spans="2:20">
      <c r="B224" s="20"/>
      <c r="C224" s="20"/>
      <c r="D224" s="20"/>
      <c r="E224" s="20"/>
      <c r="F224" s="20"/>
      <c r="G224" s="20"/>
      <c r="H224" s="20"/>
      <c r="I224" s="20"/>
      <c r="J224" s="20"/>
      <c r="K224" s="20"/>
      <c r="L224" s="20"/>
      <c r="M224" s="20"/>
      <c r="N224" s="20"/>
      <c r="O224" s="20"/>
      <c r="P224" s="46"/>
      <c r="R224" s="20"/>
      <c r="S224" s="20"/>
      <c r="T224" s="20"/>
    </row>
    <row r="225" spans="2:20">
      <c r="B225" s="20"/>
      <c r="C225" s="20"/>
      <c r="D225" s="20"/>
      <c r="E225" s="20"/>
      <c r="F225" s="20"/>
      <c r="G225" s="20"/>
      <c r="H225" s="20"/>
      <c r="I225" s="20"/>
      <c r="J225" s="20"/>
      <c r="K225" s="20"/>
      <c r="L225" s="20"/>
      <c r="M225" s="20"/>
      <c r="N225" s="20"/>
      <c r="O225" s="20"/>
      <c r="P225" s="46"/>
      <c r="R225" s="20"/>
      <c r="S225" s="20"/>
      <c r="T225" s="20"/>
    </row>
    <row r="226" spans="2:20">
      <c r="B226" s="20"/>
      <c r="C226" s="20"/>
      <c r="D226" s="20"/>
      <c r="E226" s="20"/>
      <c r="F226" s="20"/>
      <c r="G226" s="20"/>
      <c r="H226" s="20"/>
      <c r="I226" s="20"/>
      <c r="J226" s="20"/>
      <c r="K226" s="20"/>
      <c r="L226" s="20"/>
      <c r="M226" s="20"/>
      <c r="N226" s="20"/>
      <c r="O226" s="20"/>
      <c r="P226" s="46"/>
      <c r="R226" s="20"/>
      <c r="S226" s="20"/>
      <c r="T226" s="20"/>
    </row>
    <row r="227" spans="2:20">
      <c r="B227" s="21"/>
      <c r="C227" s="21"/>
      <c r="D227" s="21"/>
      <c r="E227" s="21"/>
      <c r="F227" s="21"/>
      <c r="G227" s="21"/>
      <c r="H227" s="21"/>
      <c r="I227" s="21"/>
      <c r="J227" s="21"/>
      <c r="K227" s="21"/>
      <c r="L227" s="21"/>
      <c r="M227" s="21"/>
      <c r="N227" s="21"/>
      <c r="O227" s="21"/>
      <c r="P227" s="47"/>
      <c r="R227" s="21"/>
      <c r="S227" s="21"/>
      <c r="T227" s="21"/>
    </row>
    <row r="228" spans="2:20">
      <c r="B228" s="21"/>
      <c r="C228" s="21"/>
      <c r="D228" s="21"/>
      <c r="E228" s="21"/>
      <c r="F228" s="21"/>
      <c r="G228" s="21"/>
      <c r="H228" s="21"/>
      <c r="I228" s="21"/>
      <c r="J228" s="21"/>
      <c r="K228" s="21"/>
      <c r="L228" s="21"/>
      <c r="M228" s="21"/>
      <c r="N228" s="21"/>
      <c r="O228" s="21"/>
      <c r="P228" s="47"/>
      <c r="R228" s="21"/>
      <c r="S228" s="21"/>
      <c r="T228" s="21"/>
    </row>
    <row r="229" spans="2:20">
      <c r="B229" s="20"/>
      <c r="C229" s="20"/>
      <c r="D229" s="20"/>
      <c r="E229" s="20"/>
      <c r="F229" s="20"/>
      <c r="G229" s="20"/>
      <c r="H229" s="20"/>
      <c r="I229" s="20"/>
      <c r="J229" s="20"/>
      <c r="K229" s="20"/>
      <c r="L229" s="20"/>
      <c r="M229" s="20"/>
      <c r="N229" s="20"/>
      <c r="O229" s="20"/>
      <c r="P229" s="46"/>
      <c r="R229" s="20"/>
      <c r="S229" s="20"/>
      <c r="T229" s="20"/>
    </row>
    <row r="230" spans="2:20">
      <c r="B230" s="21"/>
      <c r="C230" s="21"/>
      <c r="D230" s="21"/>
      <c r="E230" s="21"/>
      <c r="F230" s="21"/>
      <c r="G230" s="21"/>
      <c r="H230" s="21"/>
      <c r="I230" s="21"/>
      <c r="J230" s="21"/>
      <c r="K230" s="21"/>
      <c r="L230" s="21"/>
      <c r="M230" s="21"/>
      <c r="N230" s="21"/>
      <c r="O230" s="21"/>
      <c r="P230" s="47"/>
      <c r="R230" s="21"/>
      <c r="S230" s="21"/>
      <c r="T230" s="21"/>
    </row>
    <row r="231" spans="2:20">
      <c r="B231" s="21"/>
      <c r="C231" s="21"/>
      <c r="D231" s="21"/>
      <c r="E231" s="21"/>
      <c r="F231" s="21"/>
      <c r="G231" s="21"/>
      <c r="H231" s="21"/>
      <c r="I231" s="21"/>
      <c r="J231" s="21"/>
      <c r="K231" s="21"/>
      <c r="L231" s="21"/>
      <c r="M231" s="21"/>
      <c r="N231" s="21"/>
      <c r="O231" s="21"/>
      <c r="P231" s="47"/>
      <c r="R231" s="21"/>
      <c r="S231" s="21"/>
      <c r="T231" s="21"/>
    </row>
    <row r="232" spans="2:20">
      <c r="B232" s="21"/>
      <c r="C232" s="21"/>
      <c r="D232" s="21"/>
      <c r="E232" s="21"/>
      <c r="F232" s="21"/>
      <c r="G232" s="21"/>
      <c r="H232" s="21"/>
      <c r="I232" s="21"/>
      <c r="J232" s="21"/>
      <c r="K232" s="21"/>
      <c r="L232" s="21"/>
      <c r="M232" s="21"/>
      <c r="N232" s="21"/>
      <c r="O232" s="21"/>
      <c r="P232" s="47"/>
      <c r="R232" s="21"/>
      <c r="S232" s="21"/>
      <c r="T232" s="21"/>
    </row>
    <row r="233" spans="2:20">
      <c r="B233" s="20"/>
      <c r="C233" s="20"/>
      <c r="D233" s="20"/>
      <c r="E233" s="20"/>
      <c r="F233" s="20"/>
      <c r="G233" s="20"/>
      <c r="H233" s="20"/>
      <c r="I233" s="20"/>
      <c r="J233" s="20"/>
      <c r="K233" s="20"/>
      <c r="L233" s="20"/>
      <c r="M233" s="20"/>
      <c r="N233" s="20"/>
      <c r="O233" s="20"/>
      <c r="P233" s="46"/>
      <c r="R233" s="20"/>
      <c r="S233" s="20"/>
      <c r="T233" s="20"/>
    </row>
    <row r="234" spans="2:20">
      <c r="B234" s="20"/>
      <c r="C234" s="20"/>
      <c r="D234" s="20"/>
      <c r="E234" s="20"/>
      <c r="F234" s="20"/>
      <c r="G234" s="20"/>
      <c r="H234" s="20"/>
      <c r="I234" s="20"/>
      <c r="J234" s="20"/>
      <c r="K234" s="20"/>
      <c r="L234" s="20"/>
      <c r="M234" s="20"/>
      <c r="N234" s="20"/>
      <c r="O234" s="20"/>
      <c r="P234" s="46"/>
      <c r="R234" s="20"/>
      <c r="S234" s="20"/>
      <c r="T234" s="20"/>
    </row>
    <row r="235" spans="2:20">
      <c r="B235" s="20"/>
      <c r="C235" s="20"/>
      <c r="D235" s="20"/>
      <c r="E235" s="20"/>
      <c r="F235" s="20"/>
      <c r="G235" s="20"/>
      <c r="H235" s="20"/>
      <c r="I235" s="20"/>
      <c r="J235" s="20"/>
      <c r="K235" s="20"/>
      <c r="L235" s="20"/>
      <c r="M235" s="20"/>
      <c r="N235" s="20"/>
      <c r="O235" s="20"/>
      <c r="P235" s="46"/>
      <c r="R235" s="20"/>
      <c r="S235" s="20"/>
      <c r="T235" s="20"/>
    </row>
    <row r="236" spans="2:20">
      <c r="B236" s="21"/>
      <c r="C236" s="21"/>
      <c r="D236" s="21"/>
      <c r="E236" s="21"/>
      <c r="F236" s="21"/>
      <c r="G236" s="21"/>
      <c r="H236" s="21"/>
      <c r="I236" s="21"/>
      <c r="J236" s="21"/>
      <c r="K236" s="21"/>
      <c r="L236" s="21"/>
      <c r="M236" s="21"/>
      <c r="N236" s="21"/>
      <c r="O236" s="21"/>
      <c r="P236" s="47"/>
      <c r="R236" s="21"/>
      <c r="S236" s="21"/>
      <c r="T236" s="21"/>
    </row>
    <row r="237" spans="2:20">
      <c r="B237" s="20"/>
      <c r="C237" s="20"/>
      <c r="D237" s="20"/>
      <c r="E237" s="20"/>
      <c r="F237" s="20"/>
      <c r="G237" s="20"/>
      <c r="H237" s="20"/>
      <c r="I237" s="20"/>
      <c r="J237" s="20"/>
      <c r="K237" s="20"/>
      <c r="L237" s="20"/>
      <c r="M237" s="20"/>
      <c r="N237" s="20"/>
      <c r="O237" s="20"/>
      <c r="P237" s="46"/>
      <c r="R237" s="20"/>
      <c r="S237" s="20"/>
      <c r="T237" s="20"/>
    </row>
    <row r="238" spans="2:20">
      <c r="B238" s="20"/>
      <c r="C238" s="20"/>
      <c r="D238" s="20"/>
      <c r="E238" s="20"/>
      <c r="F238" s="20"/>
      <c r="G238" s="20"/>
      <c r="H238" s="20"/>
      <c r="I238" s="20"/>
      <c r="J238" s="20"/>
      <c r="K238" s="20"/>
      <c r="L238" s="20"/>
      <c r="M238" s="20"/>
      <c r="N238" s="20"/>
      <c r="O238" s="20"/>
      <c r="P238" s="46"/>
      <c r="R238" s="20"/>
      <c r="S238" s="20"/>
      <c r="T238" s="20"/>
    </row>
    <row r="239" spans="2:20">
      <c r="B239" s="21"/>
      <c r="C239" s="21"/>
      <c r="D239" s="21"/>
      <c r="E239" s="21"/>
      <c r="F239" s="21"/>
      <c r="G239" s="21"/>
      <c r="H239" s="21"/>
      <c r="I239" s="21"/>
      <c r="J239" s="21"/>
      <c r="K239" s="21"/>
      <c r="L239" s="21"/>
      <c r="M239" s="21"/>
      <c r="N239" s="21"/>
      <c r="O239" s="21"/>
      <c r="P239" s="47"/>
      <c r="R239" s="21"/>
      <c r="S239" s="21"/>
      <c r="T239" s="21"/>
    </row>
  </sheetData>
  <mergeCells count="11">
    <mergeCell ref="A28:L28"/>
    <mergeCell ref="B30:F30"/>
    <mergeCell ref="M2:T2"/>
    <mergeCell ref="A3:P3"/>
    <mergeCell ref="M5:O5"/>
    <mergeCell ref="R5:T5"/>
    <mergeCell ref="A10:L10"/>
    <mergeCell ref="A19:L19"/>
    <mergeCell ref="A15:L15"/>
    <mergeCell ref="A22:L22"/>
    <mergeCell ref="A23:L23"/>
  </mergeCells>
  <pageMargins left="0.51181102362204722" right="0.31496062992125984" top="0.55118110236220474" bottom="0.55118110236220474"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zoomScale="80" zoomScaleNormal="80" workbookViewId="0">
      <selection activeCell="C21" sqref="C21"/>
    </sheetView>
  </sheetViews>
  <sheetFormatPr defaultRowHeight="15"/>
  <cols>
    <col min="1" max="1" width="18.85546875" style="55" customWidth="1"/>
    <col min="2" max="4" width="9.140625" style="55"/>
    <col min="5" max="5" width="12.42578125" style="55" customWidth="1"/>
    <col min="6" max="6" width="9.85546875" style="55" customWidth="1"/>
    <col min="7" max="7" width="12.5703125" style="55" customWidth="1"/>
    <col min="8" max="8" width="11.7109375" style="55" customWidth="1"/>
    <col min="9" max="9" width="14" style="55" customWidth="1"/>
    <col min="10" max="10" width="12.140625" style="55" customWidth="1"/>
    <col min="11" max="11" width="14.85546875" style="55" customWidth="1"/>
    <col min="12" max="12" width="12.5703125" style="55" customWidth="1"/>
    <col min="13" max="13" width="11.5703125" style="55" customWidth="1"/>
    <col min="14" max="15" width="12.7109375" style="55" customWidth="1"/>
    <col min="16" max="16" width="14.5703125" style="59" customWidth="1"/>
    <col min="17" max="17" width="12.7109375" style="55" customWidth="1"/>
    <col min="18" max="18" width="12.7109375" style="59" customWidth="1"/>
    <col min="19" max="19" width="9.140625" style="55"/>
    <col min="20" max="20" width="1.7109375" style="55" customWidth="1"/>
    <col min="21" max="21" width="12.7109375" style="55" customWidth="1"/>
    <col min="22" max="22" width="14.5703125" style="59" customWidth="1"/>
    <col min="23" max="23" width="12.7109375" style="59" customWidth="1"/>
    <col min="24" max="24" width="9.140625" style="55"/>
    <col min="25" max="25" width="16" style="55" customWidth="1"/>
    <col min="26" max="16384" width="9.140625" style="55"/>
  </cols>
  <sheetData>
    <row r="1" spans="1:25" s="34" customFormat="1">
      <c r="A1" s="33"/>
      <c r="B1" s="2"/>
      <c r="C1" s="2"/>
      <c r="D1" s="2"/>
      <c r="E1" s="2"/>
      <c r="F1" s="2"/>
      <c r="G1" s="2"/>
      <c r="H1" s="2"/>
      <c r="I1" s="2"/>
      <c r="J1" s="2"/>
      <c r="K1" s="2"/>
      <c r="L1" s="2"/>
      <c r="M1" s="2"/>
      <c r="N1" s="2"/>
      <c r="O1" s="2"/>
      <c r="P1" s="48"/>
      <c r="R1" s="2"/>
      <c r="X1" s="97" t="s">
        <v>87</v>
      </c>
    </row>
    <row r="2" spans="1:25" s="34" customFormat="1" ht="48.75" customHeight="1">
      <c r="A2" s="33"/>
      <c r="B2" s="2"/>
      <c r="C2" s="2"/>
      <c r="D2" s="2"/>
      <c r="E2" s="2"/>
      <c r="F2" s="2"/>
      <c r="G2" s="2"/>
      <c r="H2" s="2"/>
      <c r="I2" s="2"/>
      <c r="J2" s="2"/>
      <c r="K2" s="2"/>
      <c r="L2" s="2"/>
      <c r="M2" s="300" t="s">
        <v>88</v>
      </c>
      <c r="N2" s="300"/>
      <c r="O2" s="300"/>
      <c r="P2" s="300"/>
      <c r="Q2" s="300"/>
      <c r="R2" s="300"/>
      <c r="S2" s="300"/>
      <c r="T2" s="300"/>
      <c r="U2" s="300"/>
      <c r="V2" s="300"/>
      <c r="W2" s="300"/>
      <c r="X2" s="300"/>
    </row>
    <row r="3" spans="1:25" ht="15.75">
      <c r="A3" s="309" t="s">
        <v>45</v>
      </c>
      <c r="B3" s="309"/>
      <c r="C3" s="309"/>
      <c r="D3" s="309"/>
      <c r="E3" s="309"/>
      <c r="F3" s="309"/>
      <c r="G3" s="309"/>
      <c r="H3" s="309"/>
      <c r="I3" s="309"/>
      <c r="J3" s="309"/>
      <c r="K3" s="309"/>
      <c r="L3" s="309"/>
      <c r="M3" s="309"/>
      <c r="N3" s="309"/>
      <c r="O3" s="309"/>
      <c r="P3" s="309"/>
      <c r="Q3" s="309"/>
      <c r="R3" s="309"/>
      <c r="S3" s="309"/>
      <c r="V3" s="55"/>
      <c r="W3" s="55"/>
    </row>
    <row r="4" spans="1:25" ht="15.75">
      <c r="A4" s="62"/>
      <c r="B4" s="62"/>
      <c r="C4" s="62"/>
      <c r="D4" s="62"/>
      <c r="E4" s="62"/>
      <c r="F4" s="62"/>
      <c r="G4" s="62"/>
      <c r="H4" s="62"/>
      <c r="I4" s="62"/>
      <c r="J4" s="62"/>
      <c r="K4" s="62"/>
      <c r="L4" s="62"/>
      <c r="M4" s="310" t="s">
        <v>31</v>
      </c>
      <c r="N4" s="311"/>
      <c r="O4" s="311"/>
      <c r="P4" s="311"/>
      <c r="Q4" s="311"/>
      <c r="R4" s="311"/>
      <c r="S4" s="312"/>
      <c r="U4" s="310" t="s">
        <v>118</v>
      </c>
      <c r="V4" s="311"/>
      <c r="W4" s="311"/>
      <c r="X4" s="312"/>
    </row>
    <row r="5" spans="1:25" ht="148.5" customHeight="1">
      <c r="A5" s="52" t="s">
        <v>33</v>
      </c>
      <c r="B5" s="52" t="s">
        <v>1</v>
      </c>
      <c r="C5" s="52" t="s">
        <v>2</v>
      </c>
      <c r="D5" s="52" t="s">
        <v>3</v>
      </c>
      <c r="E5" s="52" t="s">
        <v>4</v>
      </c>
      <c r="F5" s="52" t="s">
        <v>5</v>
      </c>
      <c r="G5" s="52" t="s">
        <v>6</v>
      </c>
      <c r="H5" s="52" t="s">
        <v>46</v>
      </c>
      <c r="I5" s="52" t="s">
        <v>47</v>
      </c>
      <c r="J5" s="52" t="s">
        <v>34</v>
      </c>
      <c r="K5" s="52" t="s">
        <v>35</v>
      </c>
      <c r="L5" s="52" t="s">
        <v>36</v>
      </c>
      <c r="M5" s="27" t="s">
        <v>27</v>
      </c>
      <c r="N5" s="27" t="s">
        <v>48</v>
      </c>
      <c r="O5" s="58" t="s">
        <v>28</v>
      </c>
      <c r="P5" s="56" t="s">
        <v>49</v>
      </c>
      <c r="Q5" s="58" t="s">
        <v>50</v>
      </c>
      <c r="R5" s="56" t="s">
        <v>51</v>
      </c>
      <c r="S5" s="57" t="s">
        <v>7</v>
      </c>
      <c r="U5" s="27" t="s">
        <v>48</v>
      </c>
      <c r="V5" s="56" t="s">
        <v>49</v>
      </c>
      <c r="W5" s="56" t="s">
        <v>51</v>
      </c>
      <c r="X5" s="57" t="s">
        <v>7</v>
      </c>
    </row>
    <row r="6" spans="1:25" ht="30">
      <c r="A6" s="25" t="s">
        <v>37</v>
      </c>
      <c r="B6" s="53">
        <v>1</v>
      </c>
      <c r="C6" s="51" t="s">
        <v>38</v>
      </c>
      <c r="D6" s="51" t="s">
        <v>39</v>
      </c>
      <c r="E6" s="51">
        <v>12</v>
      </c>
      <c r="F6" s="53">
        <v>3</v>
      </c>
      <c r="G6" s="53">
        <v>1371</v>
      </c>
      <c r="H6" s="18">
        <f>G6*12</f>
        <v>16452</v>
      </c>
      <c r="I6" s="18">
        <f>G6*0.35</f>
        <v>479.84999999999997</v>
      </c>
      <c r="J6" s="18">
        <f>G6*0.25</f>
        <v>342.75</v>
      </c>
      <c r="K6" s="18">
        <v>213.43</v>
      </c>
      <c r="L6" s="18">
        <f>(H6+I6+J6)*0.2409</f>
        <v>4161.4511400000001</v>
      </c>
      <c r="M6" s="18">
        <f>L6+K6+J6+I6+H6</f>
        <v>21649.48114</v>
      </c>
      <c r="N6" s="50">
        <f>M6*B6</f>
        <v>21649.48114</v>
      </c>
      <c r="O6" s="60">
        <v>760.67</v>
      </c>
      <c r="P6" s="50">
        <f>O6*B6</f>
        <v>760.67</v>
      </c>
      <c r="Q6" s="61">
        <v>90.41</v>
      </c>
      <c r="R6" s="50">
        <f>Q6*B6</f>
        <v>90.41</v>
      </c>
      <c r="S6" s="8">
        <f>R6+P6+N6-1</f>
        <v>22499.561139999998</v>
      </c>
      <c r="U6" s="50">
        <f>N6/12*4</f>
        <v>7216.4937133333333</v>
      </c>
      <c r="V6" s="50">
        <f>P6/12*4</f>
        <v>253.55666666666664</v>
      </c>
      <c r="W6" s="50">
        <f>R6/12*4</f>
        <v>30.136666666666667</v>
      </c>
      <c r="X6" s="8">
        <f>W6+V6+U6</f>
        <v>7500.1870466666669</v>
      </c>
    </row>
    <row r="7" spans="1:25" ht="45">
      <c r="A7" s="25" t="s">
        <v>40</v>
      </c>
      <c r="B7" s="53">
        <v>2</v>
      </c>
      <c r="C7" s="51" t="s">
        <v>38</v>
      </c>
      <c r="D7" s="51" t="s">
        <v>41</v>
      </c>
      <c r="E7" s="51">
        <v>11</v>
      </c>
      <c r="F7" s="53">
        <v>3</v>
      </c>
      <c r="G7" s="53">
        <v>1078</v>
      </c>
      <c r="H7" s="18">
        <f t="shared" ref="H7:H15" si="0">G7*12</f>
        <v>12936</v>
      </c>
      <c r="I7" s="18">
        <f t="shared" ref="I7:I15" si="1">G7*0.35</f>
        <v>377.29999999999995</v>
      </c>
      <c r="J7" s="18">
        <f t="shared" ref="J7:J15" si="2">G7*0.25</f>
        <v>269.5</v>
      </c>
      <c r="K7" s="18">
        <v>213.43</v>
      </c>
      <c r="L7" s="18">
        <f t="shared" ref="L7:L15" si="3">(H7+I7+J7)*0.2409</f>
        <v>3272.0965200000001</v>
      </c>
      <c r="M7" s="18">
        <f t="shared" ref="M7:M15" si="4">L7+K7+J7+I7+H7</f>
        <v>17068.326519999999</v>
      </c>
      <c r="N7" s="50">
        <f t="shared" ref="N7:N15" si="5">M7*B7</f>
        <v>34136.653039999997</v>
      </c>
      <c r="O7" s="60">
        <v>760.67</v>
      </c>
      <c r="P7" s="50">
        <f t="shared" ref="P7:P14" si="6">O7*B7</f>
        <v>1521.34</v>
      </c>
      <c r="Q7" s="61">
        <v>90.41</v>
      </c>
      <c r="R7" s="50">
        <f t="shared" ref="R7:R14" si="7">Q7*B7</f>
        <v>180.82</v>
      </c>
      <c r="S7" s="8">
        <f t="shared" ref="S7:S15" si="8">R7+P7+N7</f>
        <v>35838.813039999994</v>
      </c>
      <c r="U7" s="50">
        <f t="shared" ref="U7:U15" si="9">N7/12*4</f>
        <v>11378.884346666666</v>
      </c>
      <c r="V7" s="50">
        <f t="shared" ref="V7:V15" si="10">P7/12*4</f>
        <v>507.11333333333329</v>
      </c>
      <c r="W7" s="50">
        <f t="shared" ref="W7:W15" si="11">R7/12*4</f>
        <v>60.273333333333333</v>
      </c>
      <c r="X7" s="8">
        <f t="shared" ref="X7:X15" si="12">W7+V7+U7</f>
        <v>11946.271013333333</v>
      </c>
    </row>
    <row r="8" spans="1:25" ht="45">
      <c r="A8" s="25" t="s">
        <v>40</v>
      </c>
      <c r="B8" s="53">
        <v>2</v>
      </c>
      <c r="C8" s="51" t="s">
        <v>38</v>
      </c>
      <c r="D8" s="51" t="s">
        <v>41</v>
      </c>
      <c r="E8" s="51">
        <v>11</v>
      </c>
      <c r="F8" s="53">
        <v>3</v>
      </c>
      <c r="G8" s="53">
        <v>1010</v>
      </c>
      <c r="H8" s="18">
        <f t="shared" si="0"/>
        <v>12120</v>
      </c>
      <c r="I8" s="18">
        <f t="shared" si="1"/>
        <v>353.5</v>
      </c>
      <c r="J8" s="18">
        <f t="shared" si="2"/>
        <v>252.5</v>
      </c>
      <c r="K8" s="18">
        <v>213.43</v>
      </c>
      <c r="L8" s="18">
        <f t="shared" si="3"/>
        <v>3065.6934000000001</v>
      </c>
      <c r="M8" s="18">
        <f t="shared" si="4"/>
        <v>16005.1234</v>
      </c>
      <c r="N8" s="50">
        <f t="shared" si="5"/>
        <v>32010.246800000001</v>
      </c>
      <c r="O8" s="60">
        <v>760.67</v>
      </c>
      <c r="P8" s="50">
        <f t="shared" si="6"/>
        <v>1521.34</v>
      </c>
      <c r="Q8" s="61">
        <v>90.41</v>
      </c>
      <c r="R8" s="50">
        <f t="shared" si="7"/>
        <v>180.82</v>
      </c>
      <c r="S8" s="8">
        <f t="shared" si="8"/>
        <v>33712.406799999997</v>
      </c>
      <c r="U8" s="50">
        <f t="shared" si="9"/>
        <v>10670.082266666666</v>
      </c>
      <c r="V8" s="50">
        <f t="shared" si="10"/>
        <v>507.11333333333329</v>
      </c>
      <c r="W8" s="50">
        <f t="shared" si="11"/>
        <v>60.273333333333333</v>
      </c>
      <c r="X8" s="8">
        <f t="shared" si="12"/>
        <v>11237.468933333334</v>
      </c>
    </row>
    <row r="9" spans="1:25" ht="45">
      <c r="A9" s="25" t="s">
        <v>40</v>
      </c>
      <c r="B9" s="53">
        <v>1</v>
      </c>
      <c r="C9" s="51" t="s">
        <v>38</v>
      </c>
      <c r="D9" s="51" t="s">
        <v>41</v>
      </c>
      <c r="E9" s="51">
        <v>11</v>
      </c>
      <c r="F9" s="53">
        <v>3</v>
      </c>
      <c r="G9" s="53">
        <v>900</v>
      </c>
      <c r="H9" s="18">
        <f t="shared" si="0"/>
        <v>10800</v>
      </c>
      <c r="I9" s="18">
        <f t="shared" si="1"/>
        <v>315</v>
      </c>
      <c r="J9" s="18">
        <f t="shared" si="2"/>
        <v>225</v>
      </c>
      <c r="K9" s="18">
        <v>213.43</v>
      </c>
      <c r="L9" s="18">
        <f t="shared" si="3"/>
        <v>2731.806</v>
      </c>
      <c r="M9" s="18">
        <f t="shared" si="4"/>
        <v>14285.236000000001</v>
      </c>
      <c r="N9" s="50">
        <f t="shared" si="5"/>
        <v>14285.236000000001</v>
      </c>
      <c r="O9" s="60">
        <v>760.67</v>
      </c>
      <c r="P9" s="50">
        <f t="shared" si="6"/>
        <v>760.67</v>
      </c>
      <c r="Q9" s="61">
        <v>90.41</v>
      </c>
      <c r="R9" s="50">
        <f>Q9*B9</f>
        <v>90.41</v>
      </c>
      <c r="S9" s="8">
        <f t="shared" si="8"/>
        <v>15136.316000000001</v>
      </c>
      <c r="U9" s="50">
        <f t="shared" si="9"/>
        <v>4761.7453333333333</v>
      </c>
      <c r="V9" s="50">
        <f t="shared" si="10"/>
        <v>253.55666666666664</v>
      </c>
      <c r="W9" s="50">
        <f t="shared" si="11"/>
        <v>30.136666666666667</v>
      </c>
      <c r="X9" s="8">
        <f t="shared" si="12"/>
        <v>5045.4386666666669</v>
      </c>
    </row>
    <row r="10" spans="1:25" ht="30">
      <c r="A10" s="25" t="s">
        <v>42</v>
      </c>
      <c r="B10" s="53">
        <v>1</v>
      </c>
      <c r="C10" s="51" t="s">
        <v>38</v>
      </c>
      <c r="D10" s="51" t="s">
        <v>43</v>
      </c>
      <c r="E10" s="51">
        <v>10</v>
      </c>
      <c r="F10" s="53">
        <v>3</v>
      </c>
      <c r="G10" s="53">
        <v>878</v>
      </c>
      <c r="H10" s="18">
        <f t="shared" si="0"/>
        <v>10536</v>
      </c>
      <c r="I10" s="18">
        <f t="shared" si="1"/>
        <v>307.29999999999995</v>
      </c>
      <c r="J10" s="18">
        <f t="shared" si="2"/>
        <v>219.5</v>
      </c>
      <c r="K10" s="18">
        <v>213.43</v>
      </c>
      <c r="L10" s="18">
        <f t="shared" si="3"/>
        <v>2665.0285199999998</v>
      </c>
      <c r="M10" s="18">
        <f t="shared" si="4"/>
        <v>13941.258519999999</v>
      </c>
      <c r="N10" s="50">
        <f t="shared" si="5"/>
        <v>13941.258519999999</v>
      </c>
      <c r="O10" s="60">
        <v>760.67</v>
      </c>
      <c r="P10" s="50">
        <f t="shared" si="6"/>
        <v>760.67</v>
      </c>
      <c r="Q10" s="61">
        <v>90.41</v>
      </c>
      <c r="R10" s="50">
        <f t="shared" si="7"/>
        <v>90.41</v>
      </c>
      <c r="S10" s="8">
        <f t="shared" si="8"/>
        <v>14792.338519999999</v>
      </c>
      <c r="U10" s="50">
        <f t="shared" si="9"/>
        <v>4647.0861733333331</v>
      </c>
      <c r="V10" s="50">
        <f t="shared" si="10"/>
        <v>253.55666666666664</v>
      </c>
      <c r="W10" s="50">
        <f t="shared" si="11"/>
        <v>30.136666666666667</v>
      </c>
      <c r="X10" s="8">
        <f t="shared" si="12"/>
        <v>4930.7795066666667</v>
      </c>
    </row>
    <row r="11" spans="1:25" ht="30">
      <c r="A11" s="25" t="s">
        <v>42</v>
      </c>
      <c r="B11" s="53">
        <v>4</v>
      </c>
      <c r="C11" s="51" t="s">
        <v>38</v>
      </c>
      <c r="D11" s="51" t="s">
        <v>43</v>
      </c>
      <c r="E11" s="51">
        <v>10</v>
      </c>
      <c r="F11" s="53">
        <v>3</v>
      </c>
      <c r="G11" s="53">
        <v>883</v>
      </c>
      <c r="H11" s="18">
        <f t="shared" si="0"/>
        <v>10596</v>
      </c>
      <c r="I11" s="18">
        <f t="shared" si="1"/>
        <v>309.04999999999995</v>
      </c>
      <c r="J11" s="18">
        <f t="shared" si="2"/>
        <v>220.75</v>
      </c>
      <c r="K11" s="18">
        <v>213.43</v>
      </c>
      <c r="L11" s="18">
        <f t="shared" si="3"/>
        <v>2680.2052199999998</v>
      </c>
      <c r="M11" s="18">
        <f t="shared" si="4"/>
        <v>14019.435219999999</v>
      </c>
      <c r="N11" s="50">
        <f t="shared" si="5"/>
        <v>56077.740879999998</v>
      </c>
      <c r="O11" s="60">
        <v>760.67</v>
      </c>
      <c r="P11" s="50">
        <f t="shared" si="6"/>
        <v>3042.68</v>
      </c>
      <c r="Q11" s="61">
        <v>90.41</v>
      </c>
      <c r="R11" s="50">
        <f t="shared" si="7"/>
        <v>361.64</v>
      </c>
      <c r="S11" s="8">
        <f>R11+P11+N11+1</f>
        <v>59483.060879999997</v>
      </c>
      <c r="U11" s="50">
        <f t="shared" si="9"/>
        <v>18692.580293333333</v>
      </c>
      <c r="V11" s="50">
        <f t="shared" si="10"/>
        <v>1014.2266666666666</v>
      </c>
      <c r="W11" s="50">
        <f t="shared" si="11"/>
        <v>120.54666666666667</v>
      </c>
      <c r="X11" s="8">
        <f t="shared" si="12"/>
        <v>19827.353626666667</v>
      </c>
    </row>
    <row r="12" spans="1:25" ht="30">
      <c r="A12" s="25" t="s">
        <v>42</v>
      </c>
      <c r="B12" s="53">
        <v>1</v>
      </c>
      <c r="C12" s="51" t="s">
        <v>38</v>
      </c>
      <c r="D12" s="51" t="s">
        <v>43</v>
      </c>
      <c r="E12" s="51">
        <v>10</v>
      </c>
      <c r="F12" s="53">
        <v>1</v>
      </c>
      <c r="G12" s="53">
        <v>700</v>
      </c>
      <c r="H12" s="18">
        <f t="shared" si="0"/>
        <v>8400</v>
      </c>
      <c r="I12" s="18">
        <f t="shared" si="1"/>
        <v>244.99999999999997</v>
      </c>
      <c r="J12" s="18">
        <f t="shared" si="2"/>
        <v>175</v>
      </c>
      <c r="K12" s="18">
        <v>213.43</v>
      </c>
      <c r="L12" s="18">
        <f t="shared" si="3"/>
        <v>2124.7379999999998</v>
      </c>
      <c r="M12" s="18">
        <f t="shared" si="4"/>
        <v>11158.168</v>
      </c>
      <c r="N12" s="50">
        <f t="shared" si="5"/>
        <v>11158.168</v>
      </c>
      <c r="O12" s="60">
        <v>760.67</v>
      </c>
      <c r="P12" s="50">
        <f t="shared" si="6"/>
        <v>760.67</v>
      </c>
      <c r="Q12" s="61">
        <v>90.41</v>
      </c>
      <c r="R12" s="50">
        <f t="shared" si="7"/>
        <v>90.41</v>
      </c>
      <c r="S12" s="8">
        <f t="shared" si="8"/>
        <v>12009.248</v>
      </c>
      <c r="U12" s="50">
        <f t="shared" si="9"/>
        <v>3719.3893333333331</v>
      </c>
      <c r="V12" s="50">
        <f t="shared" si="10"/>
        <v>253.55666666666664</v>
      </c>
      <c r="W12" s="50">
        <f t="shared" si="11"/>
        <v>30.136666666666667</v>
      </c>
      <c r="X12" s="8">
        <f t="shared" si="12"/>
        <v>4003.0826666666662</v>
      </c>
    </row>
    <row r="13" spans="1:25" ht="45">
      <c r="A13" s="25" t="s">
        <v>44</v>
      </c>
      <c r="B13" s="53">
        <v>1</v>
      </c>
      <c r="C13" s="54" t="s">
        <v>38</v>
      </c>
      <c r="D13" s="54" t="s">
        <v>43</v>
      </c>
      <c r="E13" s="51">
        <v>10</v>
      </c>
      <c r="F13" s="54">
        <v>1</v>
      </c>
      <c r="G13" s="53">
        <v>680</v>
      </c>
      <c r="H13" s="18">
        <f t="shared" si="0"/>
        <v>8160</v>
      </c>
      <c r="I13" s="18">
        <f t="shared" si="1"/>
        <v>237.99999999999997</v>
      </c>
      <c r="J13" s="18">
        <f t="shared" si="2"/>
        <v>170</v>
      </c>
      <c r="K13" s="18">
        <v>213.43</v>
      </c>
      <c r="L13" s="18">
        <f t="shared" si="3"/>
        <v>2064.0311999999999</v>
      </c>
      <c r="M13" s="18">
        <f t="shared" si="4"/>
        <v>10845.4612</v>
      </c>
      <c r="N13" s="50">
        <f t="shared" si="5"/>
        <v>10845.4612</v>
      </c>
      <c r="O13" s="60">
        <v>760.67</v>
      </c>
      <c r="P13" s="50">
        <f t="shared" si="6"/>
        <v>760.67</v>
      </c>
      <c r="Q13" s="61">
        <v>90.41</v>
      </c>
      <c r="R13" s="50">
        <f t="shared" si="7"/>
        <v>90.41</v>
      </c>
      <c r="S13" s="8">
        <f>R13+P13+N13-1</f>
        <v>11695.5412</v>
      </c>
      <c r="U13" s="50">
        <f t="shared" si="9"/>
        <v>3615.1537333333331</v>
      </c>
      <c r="V13" s="50">
        <f t="shared" si="10"/>
        <v>253.55666666666664</v>
      </c>
      <c r="W13" s="50">
        <f t="shared" si="11"/>
        <v>30.136666666666667</v>
      </c>
      <c r="X13" s="8">
        <f t="shared" si="12"/>
        <v>3898.8470666666663</v>
      </c>
    </row>
    <row r="14" spans="1:25" ht="45">
      <c r="A14" s="25" t="s">
        <v>44</v>
      </c>
      <c r="B14" s="53">
        <v>1</v>
      </c>
      <c r="C14" s="54" t="s">
        <v>38</v>
      </c>
      <c r="D14" s="54" t="s">
        <v>43</v>
      </c>
      <c r="E14" s="51">
        <v>10</v>
      </c>
      <c r="F14" s="54">
        <v>3</v>
      </c>
      <c r="G14" s="53">
        <v>830</v>
      </c>
      <c r="H14" s="18">
        <f t="shared" si="0"/>
        <v>9960</v>
      </c>
      <c r="I14" s="18">
        <f t="shared" si="1"/>
        <v>290.5</v>
      </c>
      <c r="J14" s="18">
        <f t="shared" si="2"/>
        <v>207.5</v>
      </c>
      <c r="K14" s="18">
        <v>213.43</v>
      </c>
      <c r="L14" s="18">
        <f t="shared" si="3"/>
        <v>2519.3321999999998</v>
      </c>
      <c r="M14" s="18">
        <f t="shared" si="4"/>
        <v>13190.762199999999</v>
      </c>
      <c r="N14" s="50">
        <f t="shared" si="5"/>
        <v>13190.762199999999</v>
      </c>
      <c r="O14" s="60">
        <v>760.67</v>
      </c>
      <c r="P14" s="50">
        <f t="shared" si="6"/>
        <v>760.67</v>
      </c>
      <c r="Q14" s="61">
        <v>90.41</v>
      </c>
      <c r="R14" s="50">
        <f t="shared" si="7"/>
        <v>90.41</v>
      </c>
      <c r="S14" s="8">
        <f t="shared" si="8"/>
        <v>14041.842199999999</v>
      </c>
      <c r="U14" s="50">
        <f t="shared" si="9"/>
        <v>4396.9207333333334</v>
      </c>
      <c r="V14" s="50">
        <f t="shared" si="10"/>
        <v>253.55666666666664</v>
      </c>
      <c r="W14" s="50">
        <f t="shared" si="11"/>
        <v>30.136666666666667</v>
      </c>
      <c r="X14" s="8">
        <f t="shared" si="12"/>
        <v>4680.614066666667</v>
      </c>
      <c r="Y14" s="169" t="s">
        <v>117</v>
      </c>
    </row>
    <row r="15" spans="1:25" ht="45">
      <c r="A15" s="25" t="s">
        <v>44</v>
      </c>
      <c r="B15" s="53">
        <v>1</v>
      </c>
      <c r="C15" s="54" t="s">
        <v>38</v>
      </c>
      <c r="D15" s="54" t="s">
        <v>43</v>
      </c>
      <c r="E15" s="51">
        <v>10</v>
      </c>
      <c r="F15" s="54">
        <v>2</v>
      </c>
      <c r="G15" s="53">
        <v>709</v>
      </c>
      <c r="H15" s="18">
        <f t="shared" si="0"/>
        <v>8508</v>
      </c>
      <c r="I15" s="18">
        <f t="shared" si="1"/>
        <v>248.14999999999998</v>
      </c>
      <c r="J15" s="18">
        <f t="shared" si="2"/>
        <v>177.25</v>
      </c>
      <c r="K15" s="18">
        <v>213.43</v>
      </c>
      <c r="L15" s="18">
        <f t="shared" si="3"/>
        <v>2152.0560599999999</v>
      </c>
      <c r="M15" s="18">
        <f t="shared" si="4"/>
        <v>11298.886060000001</v>
      </c>
      <c r="N15" s="50">
        <f t="shared" si="5"/>
        <v>11298.886060000001</v>
      </c>
      <c r="O15" s="60">
        <v>760.67</v>
      </c>
      <c r="P15" s="50">
        <f>O15*B15</f>
        <v>760.67</v>
      </c>
      <c r="Q15" s="61">
        <v>90.41</v>
      </c>
      <c r="R15" s="50">
        <f>Q15*B15</f>
        <v>90.41</v>
      </c>
      <c r="S15" s="8">
        <f t="shared" si="8"/>
        <v>12149.966060000001</v>
      </c>
      <c r="U15" s="50">
        <f t="shared" si="9"/>
        <v>3766.2953533333334</v>
      </c>
      <c r="V15" s="50">
        <f t="shared" si="10"/>
        <v>253.55666666666664</v>
      </c>
      <c r="W15" s="50">
        <f t="shared" si="11"/>
        <v>30.136666666666667</v>
      </c>
      <c r="X15" s="8">
        <f t="shared" si="12"/>
        <v>4049.9886866666666</v>
      </c>
      <c r="Y15" s="169" t="s">
        <v>117</v>
      </c>
    </row>
    <row r="16" spans="1:25">
      <c r="A16" s="25"/>
      <c r="B16" s="53"/>
      <c r="C16" s="53"/>
      <c r="D16" s="53"/>
      <c r="E16" s="53"/>
      <c r="F16" s="53"/>
      <c r="G16" s="53"/>
      <c r="H16" s="18"/>
      <c r="I16" s="53"/>
      <c r="J16" s="53"/>
      <c r="K16" s="53"/>
      <c r="L16" s="18"/>
      <c r="M16" s="18"/>
      <c r="N16" s="50">
        <f>SUM(N6:N15)</f>
        <v>218593.89383999998</v>
      </c>
      <c r="O16" s="18"/>
      <c r="P16" s="50">
        <f>SUM(P6:P15)</f>
        <v>11410.05</v>
      </c>
      <c r="Q16" s="18"/>
      <c r="R16" s="50">
        <f>SUM(R6:R15)-1</f>
        <v>1355.1500000000003</v>
      </c>
      <c r="S16" s="8">
        <f>SUM(S6:S15)</f>
        <v>231359.09383999999</v>
      </c>
      <c r="U16" s="50">
        <f>SUM(U6:U15)</f>
        <v>72864.631280000001</v>
      </c>
      <c r="V16" s="50">
        <f>SUM(V6:V15)</f>
        <v>3803.3500000000004</v>
      </c>
      <c r="W16" s="50">
        <f>SUM(W6:W15)</f>
        <v>452.04999999999995</v>
      </c>
      <c r="X16" s="8">
        <f>SUM(X6:X15)</f>
        <v>77120.031279999996</v>
      </c>
    </row>
  </sheetData>
  <mergeCells count="4">
    <mergeCell ref="A3:S3"/>
    <mergeCell ref="M4:S4"/>
    <mergeCell ref="U4:X4"/>
    <mergeCell ref="M2:X2"/>
  </mergeCells>
  <pageMargins left="0.70866141732283472" right="0.70866141732283472" top="0.74803149606299213" bottom="0.74803149606299213" header="0.31496062992125984" footer="0.31496062992125984"/>
  <pageSetup paperSize="9" scale="4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zoomScale="80" zoomScaleNormal="80" workbookViewId="0">
      <selection activeCell="U34" sqref="U34"/>
    </sheetView>
  </sheetViews>
  <sheetFormatPr defaultColWidth="9.140625" defaultRowHeight="12.75"/>
  <cols>
    <col min="1" max="1" width="34.42578125" style="73" customWidth="1"/>
    <col min="2" max="2" width="7.85546875" style="74" customWidth="1"/>
    <col min="3" max="3" width="9.42578125" style="75" customWidth="1"/>
    <col min="4" max="4" width="3.140625" style="76" customWidth="1"/>
    <col min="5" max="5" width="7.140625" style="76" customWidth="1"/>
    <col min="6" max="6" width="10" style="65" customWidth="1"/>
    <col min="7" max="7" width="9" style="65" customWidth="1"/>
    <col min="8" max="9" width="9" style="65" hidden="1" customWidth="1"/>
    <col min="10" max="11" width="9" style="65" customWidth="1"/>
    <col min="12" max="12" width="10.7109375" style="65" customWidth="1"/>
    <col min="13" max="13" width="10.5703125" style="65" customWidth="1"/>
    <col min="14" max="14" width="9" style="65" customWidth="1"/>
    <col min="15" max="16384" width="9.140625" style="66"/>
  </cols>
  <sheetData>
    <row r="1" spans="1:24" s="34" customFormat="1" ht="15">
      <c r="A1" s="33"/>
      <c r="B1" s="2"/>
      <c r="C1" s="2"/>
      <c r="D1" s="2"/>
      <c r="E1" s="2"/>
      <c r="F1" s="2"/>
      <c r="G1" s="2"/>
      <c r="H1" s="2"/>
      <c r="I1" s="2"/>
      <c r="J1" s="2"/>
      <c r="K1" s="2"/>
      <c r="L1" s="2"/>
      <c r="M1" s="2"/>
      <c r="N1" s="97" t="s">
        <v>87</v>
      </c>
      <c r="O1" s="2"/>
      <c r="P1" s="48"/>
      <c r="R1" s="2"/>
    </row>
    <row r="2" spans="1:24" s="34" customFormat="1" ht="60" customHeight="1">
      <c r="A2" s="33"/>
      <c r="B2" s="2"/>
      <c r="C2" s="2"/>
      <c r="D2" s="2"/>
      <c r="E2" s="2"/>
      <c r="F2" s="300" t="s">
        <v>88</v>
      </c>
      <c r="G2" s="300"/>
      <c r="H2" s="300"/>
      <c r="I2" s="300"/>
      <c r="J2" s="300"/>
      <c r="K2" s="300"/>
      <c r="L2" s="300"/>
      <c r="M2" s="300"/>
      <c r="N2" s="300"/>
      <c r="O2" s="96"/>
      <c r="P2" s="96"/>
      <c r="Q2" s="96"/>
      <c r="R2" s="96"/>
      <c r="S2" s="96"/>
      <c r="T2" s="96"/>
      <c r="U2" s="96"/>
      <c r="V2" s="96"/>
      <c r="W2" s="96"/>
      <c r="X2" s="96"/>
    </row>
    <row r="3" spans="1:24" ht="15.75">
      <c r="A3" s="63" t="s">
        <v>83</v>
      </c>
      <c r="B3" s="64"/>
      <c r="C3" s="64"/>
      <c r="D3" s="64"/>
      <c r="E3" s="64"/>
    </row>
    <row r="4" spans="1:24" s="67" customFormat="1" ht="33.75">
      <c r="A4" s="98" t="s">
        <v>52</v>
      </c>
      <c r="B4" s="99" t="s">
        <v>53</v>
      </c>
      <c r="C4" s="100" t="s">
        <v>77</v>
      </c>
      <c r="D4" s="101" t="s">
        <v>54</v>
      </c>
      <c r="E4" s="99" t="s">
        <v>78</v>
      </c>
      <c r="F4" s="99" t="s">
        <v>55</v>
      </c>
      <c r="G4" s="99" t="s">
        <v>56</v>
      </c>
      <c r="H4" s="99" t="s">
        <v>57</v>
      </c>
      <c r="I4" s="99" t="s">
        <v>58</v>
      </c>
      <c r="J4" s="99" t="s">
        <v>59</v>
      </c>
      <c r="K4" s="99" t="s">
        <v>60</v>
      </c>
      <c r="L4" s="99" t="s">
        <v>61</v>
      </c>
      <c r="M4" s="99" t="s">
        <v>62</v>
      </c>
      <c r="N4" s="99" t="s">
        <v>63</v>
      </c>
    </row>
    <row r="5" spans="1:24" s="67" customFormat="1" ht="14.25">
      <c r="A5" s="98"/>
      <c r="B5" s="99"/>
      <c r="C5" s="100"/>
      <c r="D5" s="101"/>
      <c r="E5" s="99"/>
      <c r="F5" s="99"/>
      <c r="G5" s="225">
        <v>0.2</v>
      </c>
      <c r="H5" s="102">
        <v>0.1</v>
      </c>
      <c r="I5" s="99"/>
      <c r="J5" s="99"/>
      <c r="K5" s="99"/>
      <c r="L5" s="99"/>
      <c r="M5" s="99"/>
      <c r="N5" s="99"/>
    </row>
    <row r="6" spans="1:24" s="72" customFormat="1" ht="10.5">
      <c r="A6" s="68">
        <v>1</v>
      </c>
      <c r="B6" s="68">
        <v>2</v>
      </c>
      <c r="C6" s="69">
        <v>3</v>
      </c>
      <c r="D6" s="68">
        <v>4</v>
      </c>
      <c r="E6" s="68">
        <v>5</v>
      </c>
      <c r="F6" s="70">
        <v>6</v>
      </c>
      <c r="G6" s="226" t="s">
        <v>151</v>
      </c>
      <c r="H6" s="70" t="s">
        <v>64</v>
      </c>
      <c r="I6" s="70" t="s">
        <v>65</v>
      </c>
      <c r="J6" s="71" t="s">
        <v>66</v>
      </c>
      <c r="K6" s="71" t="s">
        <v>67</v>
      </c>
      <c r="L6" s="71" t="s">
        <v>68</v>
      </c>
      <c r="M6" s="71">
        <v>13</v>
      </c>
      <c r="N6" s="71">
        <v>14</v>
      </c>
    </row>
    <row r="7" spans="1:24" hidden="1">
      <c r="A7" s="103"/>
      <c r="B7" s="104"/>
      <c r="C7" s="105"/>
      <c r="D7" s="106"/>
      <c r="E7" s="106"/>
      <c r="F7" s="107"/>
      <c r="G7" s="77">
        <v>0.2</v>
      </c>
      <c r="H7" s="77">
        <v>0</v>
      </c>
      <c r="I7" s="77">
        <v>0</v>
      </c>
      <c r="J7" s="107"/>
      <c r="K7" s="107"/>
      <c r="L7" s="107"/>
      <c r="M7" s="107"/>
      <c r="N7" s="107"/>
    </row>
    <row r="8" spans="1:24" s="78" customFormat="1" ht="12" hidden="1">
      <c r="A8" s="108"/>
      <c r="B8" s="108"/>
      <c r="C8" s="109"/>
      <c r="D8" s="110"/>
      <c r="E8" s="110"/>
      <c r="F8" s="111"/>
      <c r="G8" s="111"/>
      <c r="H8" s="111"/>
      <c r="I8" s="111"/>
      <c r="J8" s="111"/>
      <c r="K8" s="111"/>
      <c r="L8" s="111"/>
      <c r="M8" s="111"/>
      <c r="N8" s="111"/>
    </row>
    <row r="9" spans="1:24" s="87" customFormat="1" ht="12">
      <c r="A9" s="79" t="s">
        <v>69</v>
      </c>
      <c r="B9" s="80">
        <v>1</v>
      </c>
      <c r="C9" s="81" t="s">
        <v>70</v>
      </c>
      <c r="D9" s="82" t="s">
        <v>22</v>
      </c>
      <c r="E9" s="83">
        <v>15</v>
      </c>
      <c r="F9" s="84">
        <v>2353</v>
      </c>
      <c r="G9" s="84">
        <f>F9*$G$7</f>
        <v>470.6</v>
      </c>
      <c r="H9" s="84"/>
      <c r="I9" s="84"/>
      <c r="J9" s="85">
        <f>(G9+H9+I9)*0.2409</f>
        <v>113.36754000000001</v>
      </c>
      <c r="K9" s="85">
        <f>SUM(G9:J9)</f>
        <v>583.96753999999999</v>
      </c>
      <c r="L9" s="86">
        <f>K9*12</f>
        <v>7007.6104799999994</v>
      </c>
      <c r="M9" s="85">
        <f>(G9+H9)*12</f>
        <v>5647.2000000000007</v>
      </c>
      <c r="N9" s="85">
        <f>(I9+J9)*12</f>
        <v>1360.41048</v>
      </c>
    </row>
    <row r="10" spans="1:24" s="87" customFormat="1" ht="12">
      <c r="A10" s="79" t="s">
        <v>71</v>
      </c>
      <c r="B10" s="80">
        <v>1</v>
      </c>
      <c r="C10" s="81" t="s">
        <v>70</v>
      </c>
      <c r="D10" s="82" t="s">
        <v>22</v>
      </c>
      <c r="E10" s="83">
        <v>14</v>
      </c>
      <c r="F10" s="84">
        <v>2264</v>
      </c>
      <c r="G10" s="84">
        <f>F10*$G$7</f>
        <v>452.8</v>
      </c>
      <c r="H10" s="84"/>
      <c r="I10" s="84"/>
      <c r="J10" s="85">
        <f>(G10+H10+I10)*0.2409</f>
        <v>109.07952</v>
      </c>
      <c r="K10" s="85">
        <f>SUM(G10:J10)</f>
        <v>561.87951999999996</v>
      </c>
      <c r="L10" s="86">
        <f t="shared" ref="L10" si="0">K10*12</f>
        <v>6742.5542399999995</v>
      </c>
      <c r="M10" s="85">
        <f>(G10+H10)*12</f>
        <v>5433.6</v>
      </c>
      <c r="N10" s="85">
        <f>(I10+J10)*12</f>
        <v>1308.95424</v>
      </c>
    </row>
    <row r="11" spans="1:24" s="87" customFormat="1" ht="12">
      <c r="A11" s="79" t="s">
        <v>15</v>
      </c>
      <c r="B11" s="80">
        <v>1</v>
      </c>
      <c r="C11" s="81" t="s">
        <v>70</v>
      </c>
      <c r="D11" s="82" t="s">
        <v>8</v>
      </c>
      <c r="E11" s="83">
        <v>12</v>
      </c>
      <c r="F11" s="84">
        <v>1647</v>
      </c>
      <c r="G11" s="84">
        <f t="shared" ref="G11" si="1">F11*$G$7</f>
        <v>329.40000000000003</v>
      </c>
      <c r="H11" s="84"/>
      <c r="I11" s="84"/>
      <c r="J11" s="85">
        <f>(G11+H11+I11)*0.2409</f>
        <v>79.352460000000008</v>
      </c>
      <c r="K11" s="85">
        <f>SUM(G11:J11)</f>
        <v>408.75246000000004</v>
      </c>
      <c r="L11" s="86">
        <f>K11*12</f>
        <v>4905.02952</v>
      </c>
      <c r="M11" s="85">
        <f>(G11+H11)*12</f>
        <v>3952.8</v>
      </c>
      <c r="N11" s="85">
        <f>(I11+J11)*12</f>
        <v>952.22952000000009</v>
      </c>
    </row>
    <row r="12" spans="1:24" s="87" customFormat="1" ht="12">
      <c r="A12" s="79" t="s">
        <v>15</v>
      </c>
      <c r="B12" s="80">
        <v>1</v>
      </c>
      <c r="C12" s="81" t="s">
        <v>70</v>
      </c>
      <c r="D12" s="82" t="s">
        <v>8</v>
      </c>
      <c r="E12" s="83">
        <v>12</v>
      </c>
      <c r="F12" s="84">
        <v>1647</v>
      </c>
      <c r="G12" s="84">
        <f>F12*$G$7</f>
        <v>329.40000000000003</v>
      </c>
      <c r="H12" s="84"/>
      <c r="I12" s="84"/>
      <c r="J12" s="85">
        <f>(G12+H12+I12)*0.2409</f>
        <v>79.352460000000008</v>
      </c>
      <c r="K12" s="85">
        <f>SUM(G12:J12)</f>
        <v>408.75246000000004</v>
      </c>
      <c r="L12" s="86">
        <f>K12*12</f>
        <v>4905.02952</v>
      </c>
      <c r="M12" s="85">
        <f>(G12+H12)*12</f>
        <v>3952.8</v>
      </c>
      <c r="N12" s="85">
        <f>(I12+J12)*12</f>
        <v>952.22952000000009</v>
      </c>
    </row>
    <row r="13" spans="1:24" s="93" customFormat="1">
      <c r="A13" s="88" t="s">
        <v>72</v>
      </c>
      <c r="B13" s="89">
        <f>SUM(B8:B12)</f>
        <v>4</v>
      </c>
      <c r="C13" s="112"/>
      <c r="D13" s="113"/>
      <c r="E13" s="113"/>
      <c r="F13" s="90">
        <f t="shared" ref="F13:N13" si="2">SUM(F8:F12)</f>
        <v>7911</v>
      </c>
      <c r="G13" s="90">
        <f t="shared" si="2"/>
        <v>1582.2000000000003</v>
      </c>
      <c r="H13" s="90">
        <f t="shared" si="2"/>
        <v>0</v>
      </c>
      <c r="I13" s="90">
        <f t="shared" si="2"/>
        <v>0</v>
      </c>
      <c r="J13" s="91">
        <f t="shared" si="2"/>
        <v>381.15198000000004</v>
      </c>
      <c r="K13" s="91">
        <f t="shared" si="2"/>
        <v>1963.3519800000004</v>
      </c>
      <c r="L13" s="92">
        <f>SUM(L8:L12)</f>
        <v>23560.223759999997</v>
      </c>
      <c r="M13" s="91">
        <f t="shared" si="2"/>
        <v>18986.400000000001</v>
      </c>
      <c r="N13" s="91">
        <f t="shared" si="2"/>
        <v>4573.8237600000002</v>
      </c>
    </row>
    <row r="15" spans="1:24" hidden="1">
      <c r="L15" s="94"/>
      <c r="M15" s="86"/>
      <c r="N15" s="86"/>
    </row>
    <row r="16" spans="1:24" hidden="1">
      <c r="L16" s="86"/>
      <c r="M16" s="86"/>
      <c r="N16" s="86"/>
    </row>
    <row r="17" spans="1:14" hidden="1"/>
    <row r="18" spans="1:14" hidden="1"/>
    <row r="19" spans="1:14" ht="15.75">
      <c r="A19" s="63" t="s">
        <v>84</v>
      </c>
      <c r="B19" s="64"/>
      <c r="C19" s="64"/>
      <c r="D19" s="64"/>
      <c r="E19" s="64"/>
    </row>
    <row r="20" spans="1:14" ht="13.5" hidden="1" thickBot="1"/>
    <row r="21" spans="1:14" s="67" customFormat="1" ht="33.75">
      <c r="A21" s="98" t="s">
        <v>52</v>
      </c>
      <c r="B21" s="99" t="s">
        <v>53</v>
      </c>
      <c r="C21" s="100" t="s">
        <v>77</v>
      </c>
      <c r="D21" s="101" t="s">
        <v>54</v>
      </c>
      <c r="E21" s="99" t="s">
        <v>78</v>
      </c>
      <c r="F21" s="99" t="s">
        <v>55</v>
      </c>
      <c r="G21" s="99" t="s">
        <v>56</v>
      </c>
      <c r="H21" s="99" t="s">
        <v>57</v>
      </c>
      <c r="I21" s="99" t="s">
        <v>58</v>
      </c>
      <c r="J21" s="99" t="s">
        <v>59</v>
      </c>
      <c r="K21" s="99" t="s">
        <v>60</v>
      </c>
      <c r="L21" s="99" t="s">
        <v>73</v>
      </c>
      <c r="M21" s="99" t="s">
        <v>74</v>
      </c>
      <c r="N21" s="99" t="s">
        <v>75</v>
      </c>
    </row>
    <row r="22" spans="1:14" s="67" customFormat="1" ht="14.25">
      <c r="A22" s="98"/>
      <c r="B22" s="99"/>
      <c r="C22" s="100"/>
      <c r="D22" s="101"/>
      <c r="E22" s="99"/>
      <c r="F22" s="99"/>
      <c r="G22" s="225">
        <v>0.2</v>
      </c>
      <c r="H22" s="102">
        <v>0.1</v>
      </c>
      <c r="I22" s="99"/>
      <c r="J22" s="99"/>
      <c r="K22" s="99"/>
      <c r="L22" s="99"/>
      <c r="M22" s="99"/>
      <c r="N22" s="99"/>
    </row>
    <row r="23" spans="1:14" s="72" customFormat="1" ht="10.5">
      <c r="A23" s="68">
        <v>1</v>
      </c>
      <c r="B23" s="68">
        <v>2</v>
      </c>
      <c r="C23" s="69">
        <v>3</v>
      </c>
      <c r="D23" s="68">
        <v>4</v>
      </c>
      <c r="E23" s="68">
        <v>5</v>
      </c>
      <c r="F23" s="70">
        <v>6</v>
      </c>
      <c r="G23" s="226" t="s">
        <v>151</v>
      </c>
      <c r="H23" s="70" t="s">
        <v>64</v>
      </c>
      <c r="I23" s="70" t="s">
        <v>65</v>
      </c>
      <c r="J23" s="71" t="s">
        <v>66</v>
      </c>
      <c r="K23" s="71" t="s">
        <v>67</v>
      </c>
      <c r="L23" s="71" t="s">
        <v>76</v>
      </c>
      <c r="M23" s="71">
        <v>13</v>
      </c>
      <c r="N23" s="71">
        <v>14</v>
      </c>
    </row>
    <row r="24" spans="1:14" hidden="1">
      <c r="A24" s="103"/>
      <c r="B24" s="104"/>
      <c r="C24" s="105"/>
      <c r="D24" s="106"/>
      <c r="E24" s="106"/>
      <c r="F24" s="107"/>
      <c r="G24" s="77">
        <v>0.2</v>
      </c>
      <c r="H24" s="77">
        <v>0</v>
      </c>
      <c r="I24" s="77">
        <v>0</v>
      </c>
      <c r="J24" s="107"/>
      <c r="K24" s="107"/>
      <c r="L24" s="107"/>
      <c r="M24" s="107"/>
      <c r="N24" s="107"/>
    </row>
    <row r="25" spans="1:14" s="78" customFormat="1" ht="12">
      <c r="A25" s="108"/>
      <c r="B25" s="108"/>
      <c r="C25" s="109"/>
      <c r="D25" s="110"/>
      <c r="E25" s="110"/>
      <c r="F25" s="111"/>
      <c r="G25" s="111"/>
      <c r="H25" s="111"/>
      <c r="I25" s="111"/>
      <c r="J25" s="111"/>
      <c r="K25" s="111"/>
      <c r="L25" s="111"/>
      <c r="M25" s="111"/>
      <c r="N25" s="111"/>
    </row>
    <row r="26" spans="1:14" s="87" customFormat="1" ht="12">
      <c r="A26" s="79" t="s">
        <v>69</v>
      </c>
      <c r="B26" s="80">
        <v>1</v>
      </c>
      <c r="C26" s="81" t="s">
        <v>70</v>
      </c>
      <c r="D26" s="82" t="s">
        <v>22</v>
      </c>
      <c r="E26" s="83">
        <v>15</v>
      </c>
      <c r="F26" s="84">
        <v>2353</v>
      </c>
      <c r="G26" s="84">
        <f>F26*$G$7</f>
        <v>470.6</v>
      </c>
      <c r="H26" s="84"/>
      <c r="I26" s="84"/>
      <c r="J26" s="85">
        <f>(G26+H26+I26)*0.2409</f>
        <v>113.36754000000001</v>
      </c>
      <c r="K26" s="85">
        <f>SUM(G26:J26)</f>
        <v>583.96753999999999</v>
      </c>
      <c r="L26" s="86">
        <f>K26*6</f>
        <v>3503.8052399999997</v>
      </c>
      <c r="M26" s="85">
        <f>(G26+H26)*6</f>
        <v>2823.6000000000004</v>
      </c>
      <c r="N26" s="85">
        <f>(I26+J26)*6</f>
        <v>680.20524</v>
      </c>
    </row>
    <row r="27" spans="1:14" s="87" customFormat="1" ht="12">
      <c r="A27" s="79" t="s">
        <v>71</v>
      </c>
      <c r="B27" s="80">
        <v>1</v>
      </c>
      <c r="C27" s="81" t="s">
        <v>70</v>
      </c>
      <c r="D27" s="82" t="s">
        <v>22</v>
      </c>
      <c r="E27" s="83">
        <v>14</v>
      </c>
      <c r="F27" s="84">
        <v>2264</v>
      </c>
      <c r="G27" s="84">
        <f>F27*$G$7</f>
        <v>452.8</v>
      </c>
      <c r="H27" s="84"/>
      <c r="I27" s="84"/>
      <c r="J27" s="85">
        <f>(G27+H27+I27)*0.2409</f>
        <v>109.07952</v>
      </c>
      <c r="K27" s="85">
        <f>SUM(G27:J27)</f>
        <v>561.87951999999996</v>
      </c>
      <c r="L27" s="86">
        <f t="shared" ref="L27:L29" si="3">K27*6</f>
        <v>3371.2771199999997</v>
      </c>
      <c r="M27" s="85">
        <f>(G27+H27)*6</f>
        <v>2716.8</v>
      </c>
      <c r="N27" s="85">
        <f>(I27+J27)*6</f>
        <v>654.47712000000001</v>
      </c>
    </row>
    <row r="28" spans="1:14" s="87" customFormat="1" ht="12">
      <c r="A28" s="79" t="s">
        <v>15</v>
      </c>
      <c r="B28" s="80">
        <v>1</v>
      </c>
      <c r="C28" s="81" t="s">
        <v>70</v>
      </c>
      <c r="D28" s="82" t="s">
        <v>8</v>
      </c>
      <c r="E28" s="83">
        <v>12</v>
      </c>
      <c r="F28" s="84">
        <v>1647</v>
      </c>
      <c r="G28" s="84">
        <f t="shared" ref="G28" si="4">F28*$G$7</f>
        <v>329.40000000000003</v>
      </c>
      <c r="H28" s="84"/>
      <c r="I28" s="84"/>
      <c r="J28" s="85">
        <f>(G28+H28+I28)*0.2409</f>
        <v>79.352460000000008</v>
      </c>
      <c r="K28" s="85">
        <f>SUM(G28:J28)</f>
        <v>408.75246000000004</v>
      </c>
      <c r="L28" s="86">
        <f t="shared" si="3"/>
        <v>2452.51476</v>
      </c>
      <c r="M28" s="85">
        <f>(G28+H28)*6</f>
        <v>1976.4</v>
      </c>
      <c r="N28" s="85">
        <f>(I28+J28)*6</f>
        <v>476.11476000000005</v>
      </c>
    </row>
    <row r="29" spans="1:14" s="87" customFormat="1" ht="12">
      <c r="A29" s="79" t="s">
        <v>15</v>
      </c>
      <c r="B29" s="80">
        <v>1</v>
      </c>
      <c r="C29" s="81" t="s">
        <v>70</v>
      </c>
      <c r="D29" s="82" t="s">
        <v>8</v>
      </c>
      <c r="E29" s="83">
        <v>12</v>
      </c>
      <c r="F29" s="84">
        <v>1647</v>
      </c>
      <c r="G29" s="84">
        <f>F29*$G$7</f>
        <v>329.40000000000003</v>
      </c>
      <c r="H29" s="84"/>
      <c r="I29" s="84"/>
      <c r="J29" s="85">
        <f>(G29+H29+I29)*0.2409</f>
        <v>79.352460000000008</v>
      </c>
      <c r="K29" s="85">
        <f>SUM(G29:J29)</f>
        <v>408.75246000000004</v>
      </c>
      <c r="L29" s="86">
        <f t="shared" si="3"/>
        <v>2452.51476</v>
      </c>
      <c r="M29" s="85">
        <f>(G29+H29)*6</f>
        <v>1976.4</v>
      </c>
      <c r="N29" s="85">
        <f>(I29+J29)*6</f>
        <v>476.11476000000005</v>
      </c>
    </row>
    <row r="30" spans="1:14" s="93" customFormat="1">
      <c r="A30" s="88" t="s">
        <v>72</v>
      </c>
      <c r="B30" s="89">
        <f>SUM(B25:B29)</f>
        <v>4</v>
      </c>
      <c r="C30" s="112"/>
      <c r="D30" s="113"/>
      <c r="E30" s="113"/>
      <c r="F30" s="90">
        <f t="shared" ref="F30:K30" si="5">SUM(F25:F29)</f>
        <v>7911</v>
      </c>
      <c r="G30" s="90">
        <f t="shared" si="5"/>
        <v>1582.2000000000003</v>
      </c>
      <c r="H30" s="90">
        <f t="shared" si="5"/>
        <v>0</v>
      </c>
      <c r="I30" s="90">
        <f t="shared" si="5"/>
        <v>0</v>
      </c>
      <c r="J30" s="91">
        <f t="shared" si="5"/>
        <v>381.15198000000004</v>
      </c>
      <c r="K30" s="91">
        <f t="shared" si="5"/>
        <v>1963.3519800000004</v>
      </c>
      <c r="L30" s="92">
        <f>SUM(L25:L29)</f>
        <v>11780.111879999999</v>
      </c>
      <c r="M30" s="91">
        <f t="shared" ref="M30:N30" si="6">SUM(M25:M29)</f>
        <v>9493.2000000000007</v>
      </c>
      <c r="N30" s="91">
        <f t="shared" si="6"/>
        <v>2286.9118800000001</v>
      </c>
    </row>
    <row r="32" spans="1:14" ht="15.75">
      <c r="A32" s="63" t="s">
        <v>85</v>
      </c>
      <c r="B32" s="64"/>
      <c r="C32" s="64"/>
      <c r="D32" s="64"/>
      <c r="E32" s="64"/>
    </row>
    <row r="33" spans="1:14" s="67" customFormat="1" ht="33.75">
      <c r="A33" s="98" t="s">
        <v>52</v>
      </c>
      <c r="B33" s="99" t="s">
        <v>53</v>
      </c>
      <c r="C33" s="100" t="s">
        <v>77</v>
      </c>
      <c r="D33" s="101" t="s">
        <v>54</v>
      </c>
      <c r="E33" s="99" t="s">
        <v>78</v>
      </c>
      <c r="F33" s="99" t="s">
        <v>55</v>
      </c>
      <c r="G33" s="99" t="s">
        <v>56</v>
      </c>
      <c r="H33" s="99" t="s">
        <v>57</v>
      </c>
      <c r="I33" s="99" t="s">
        <v>58</v>
      </c>
      <c r="J33" s="99" t="s">
        <v>59</v>
      </c>
      <c r="K33" s="99" t="s">
        <v>60</v>
      </c>
      <c r="L33" s="99" t="s">
        <v>61</v>
      </c>
      <c r="M33" s="99" t="s">
        <v>62</v>
      </c>
      <c r="N33" s="99" t="s">
        <v>63</v>
      </c>
    </row>
    <row r="34" spans="1:14" s="67" customFormat="1" ht="14.25">
      <c r="A34" s="98"/>
      <c r="B34" s="99"/>
      <c r="C34" s="100"/>
      <c r="D34" s="101"/>
      <c r="E34" s="99"/>
      <c r="F34" s="99"/>
      <c r="G34" s="225">
        <v>0.2</v>
      </c>
      <c r="H34" s="102">
        <v>0.1</v>
      </c>
      <c r="I34" s="99"/>
      <c r="J34" s="99"/>
      <c r="K34" s="99"/>
      <c r="L34" s="99"/>
      <c r="M34" s="99"/>
      <c r="N34" s="99"/>
    </row>
    <row r="35" spans="1:14" s="72" customFormat="1" ht="10.5">
      <c r="A35" s="68">
        <v>1</v>
      </c>
      <c r="B35" s="68">
        <v>2</v>
      </c>
      <c r="C35" s="69">
        <v>3</v>
      </c>
      <c r="D35" s="68">
        <v>4</v>
      </c>
      <c r="E35" s="68">
        <v>5</v>
      </c>
      <c r="F35" s="70">
        <v>6</v>
      </c>
      <c r="G35" s="226" t="s">
        <v>151</v>
      </c>
      <c r="H35" s="70" t="s">
        <v>64</v>
      </c>
      <c r="I35" s="70" t="s">
        <v>65</v>
      </c>
      <c r="J35" s="71" t="s">
        <v>66</v>
      </c>
      <c r="K35" s="71" t="s">
        <v>67</v>
      </c>
      <c r="L35" s="71" t="s">
        <v>68</v>
      </c>
      <c r="M35" s="71">
        <v>13</v>
      </c>
      <c r="N35" s="71">
        <v>14</v>
      </c>
    </row>
    <row r="36" spans="1:14" hidden="1">
      <c r="A36" s="103"/>
      <c r="B36" s="104"/>
      <c r="C36" s="105"/>
      <c r="D36" s="106"/>
      <c r="E36" s="106"/>
      <c r="F36" s="107"/>
      <c r="G36" s="77">
        <v>0.2</v>
      </c>
      <c r="H36" s="77">
        <v>0</v>
      </c>
      <c r="I36" s="77">
        <v>0</v>
      </c>
      <c r="J36" s="107"/>
      <c r="K36" s="107"/>
      <c r="L36" s="107"/>
      <c r="M36" s="107"/>
      <c r="N36" s="107"/>
    </row>
    <row r="37" spans="1:14" s="78" customFormat="1" ht="12">
      <c r="A37" s="108"/>
      <c r="B37" s="108"/>
      <c r="C37" s="109"/>
      <c r="D37" s="110"/>
      <c r="E37" s="110"/>
      <c r="F37" s="111"/>
      <c r="G37" s="111"/>
      <c r="H37" s="111"/>
      <c r="I37" s="111"/>
      <c r="J37" s="111"/>
      <c r="K37" s="111"/>
      <c r="L37" s="111"/>
      <c r="M37" s="111"/>
      <c r="N37" s="111"/>
    </row>
    <row r="38" spans="1:14" s="87" customFormat="1" ht="12">
      <c r="A38" s="79" t="s">
        <v>79</v>
      </c>
      <c r="B38" s="80">
        <v>1</v>
      </c>
      <c r="C38" s="81" t="s">
        <v>82</v>
      </c>
      <c r="D38" s="82" t="s">
        <v>80</v>
      </c>
      <c r="E38" s="83">
        <v>12</v>
      </c>
      <c r="F38" s="84">
        <v>1647</v>
      </c>
      <c r="G38" s="84">
        <f>F38*$G$7</f>
        <v>329.40000000000003</v>
      </c>
      <c r="H38" s="84"/>
      <c r="I38" s="84"/>
      <c r="J38" s="85">
        <f>(G38+H38+I38)*0.2409</f>
        <v>79.352460000000008</v>
      </c>
      <c r="K38" s="85">
        <f>SUM(G38:J38)</f>
        <v>408.75246000000004</v>
      </c>
      <c r="L38" s="86">
        <f>K38*12</f>
        <v>4905.02952</v>
      </c>
      <c r="M38" s="85">
        <f>(G38+H38)*12</f>
        <v>3952.8</v>
      </c>
      <c r="N38" s="85">
        <f>(I38+J38)*12</f>
        <v>952.22952000000009</v>
      </c>
    </row>
    <row r="39" spans="1:14" s="87" customFormat="1" ht="12">
      <c r="A39" s="79" t="s">
        <v>81</v>
      </c>
      <c r="B39" s="80">
        <v>1</v>
      </c>
      <c r="C39" s="81" t="s">
        <v>82</v>
      </c>
      <c r="D39" s="82" t="s">
        <v>13</v>
      </c>
      <c r="E39" s="83">
        <v>11</v>
      </c>
      <c r="F39" s="84">
        <v>1382</v>
      </c>
      <c r="G39" s="84">
        <f>F39*$G$7</f>
        <v>276.40000000000003</v>
      </c>
      <c r="H39" s="84"/>
      <c r="I39" s="84"/>
      <c r="J39" s="85">
        <f>(G39+H39+I39)*0.2409</f>
        <v>66.584760000000003</v>
      </c>
      <c r="K39" s="85">
        <f>SUM(G39:J39)</f>
        <v>342.98476000000005</v>
      </c>
      <c r="L39" s="86">
        <f t="shared" ref="L39" si="7">K39*12</f>
        <v>4115.8171200000006</v>
      </c>
      <c r="M39" s="85">
        <f>(G39+H39)*12</f>
        <v>3316.8</v>
      </c>
      <c r="N39" s="85">
        <f>(I39+J39)*12</f>
        <v>799.01711999999998</v>
      </c>
    </row>
    <row r="40" spans="1:14" s="93" customFormat="1">
      <c r="A40" s="88" t="s">
        <v>72</v>
      </c>
      <c r="B40" s="89">
        <f>SUM(B37:B39)</f>
        <v>2</v>
      </c>
      <c r="C40" s="112"/>
      <c r="D40" s="113"/>
      <c r="E40" s="113"/>
      <c r="F40" s="90">
        <f t="shared" ref="F40:N40" si="8">SUM(F37:F39)</f>
        <v>3029</v>
      </c>
      <c r="G40" s="90">
        <f t="shared" si="8"/>
        <v>605.80000000000007</v>
      </c>
      <c r="H40" s="90">
        <f t="shared" si="8"/>
        <v>0</v>
      </c>
      <c r="I40" s="90">
        <f t="shared" si="8"/>
        <v>0</v>
      </c>
      <c r="J40" s="91">
        <f t="shared" si="8"/>
        <v>145.93722000000002</v>
      </c>
      <c r="K40" s="91">
        <f t="shared" si="8"/>
        <v>751.73722000000009</v>
      </c>
      <c r="L40" s="92">
        <f t="shared" si="8"/>
        <v>9020.8466399999998</v>
      </c>
      <c r="M40" s="91">
        <f t="shared" si="8"/>
        <v>7269.6</v>
      </c>
      <c r="N40" s="91">
        <f t="shared" si="8"/>
        <v>1751.2466400000001</v>
      </c>
    </row>
    <row r="42" spans="1:14" hidden="1">
      <c r="L42" s="94"/>
      <c r="M42" s="86"/>
      <c r="N42" s="86"/>
    </row>
    <row r="43" spans="1:14" hidden="1">
      <c r="L43" s="86"/>
      <c r="M43" s="86"/>
      <c r="N43" s="86"/>
    </row>
    <row r="44" spans="1:14" hidden="1"/>
    <row r="45" spans="1:14" hidden="1"/>
    <row r="46" spans="1:14" ht="15.75">
      <c r="A46" s="63" t="s">
        <v>86</v>
      </c>
      <c r="B46" s="64"/>
      <c r="C46" s="64"/>
      <c r="D46" s="64"/>
      <c r="E46" s="64"/>
    </row>
    <row r="47" spans="1:14" ht="13.5" hidden="1" thickBot="1"/>
    <row r="48" spans="1:14" s="67" customFormat="1" ht="33.75">
      <c r="A48" s="98" t="s">
        <v>52</v>
      </c>
      <c r="B48" s="99" t="s">
        <v>53</v>
      </c>
      <c r="C48" s="100" t="s">
        <v>77</v>
      </c>
      <c r="D48" s="101" t="s">
        <v>54</v>
      </c>
      <c r="E48" s="99" t="s">
        <v>78</v>
      </c>
      <c r="F48" s="99" t="s">
        <v>55</v>
      </c>
      <c r="G48" s="99" t="s">
        <v>56</v>
      </c>
      <c r="H48" s="99" t="s">
        <v>57</v>
      </c>
      <c r="I48" s="99" t="s">
        <v>58</v>
      </c>
      <c r="J48" s="99" t="s">
        <v>59</v>
      </c>
      <c r="K48" s="99" t="s">
        <v>60</v>
      </c>
      <c r="L48" s="99" t="s">
        <v>73</v>
      </c>
      <c r="M48" s="99" t="s">
        <v>74</v>
      </c>
      <c r="N48" s="99" t="s">
        <v>75</v>
      </c>
    </row>
    <row r="49" spans="1:14" s="67" customFormat="1" ht="14.25">
      <c r="A49" s="98"/>
      <c r="B49" s="99"/>
      <c r="C49" s="100"/>
      <c r="D49" s="101"/>
      <c r="E49" s="99"/>
      <c r="F49" s="99"/>
      <c r="G49" s="225">
        <v>0.2</v>
      </c>
      <c r="H49" s="102">
        <v>0.1</v>
      </c>
      <c r="I49" s="99"/>
      <c r="J49" s="99"/>
      <c r="K49" s="99"/>
      <c r="L49" s="99"/>
      <c r="M49" s="99"/>
      <c r="N49" s="99"/>
    </row>
    <row r="50" spans="1:14" s="72" customFormat="1" ht="10.5">
      <c r="A50" s="68">
        <v>1</v>
      </c>
      <c r="B50" s="68">
        <v>2</v>
      </c>
      <c r="C50" s="69">
        <v>3</v>
      </c>
      <c r="D50" s="68">
        <v>4</v>
      </c>
      <c r="E50" s="68">
        <v>5</v>
      </c>
      <c r="F50" s="70">
        <v>6</v>
      </c>
      <c r="G50" s="226" t="s">
        <v>151</v>
      </c>
      <c r="H50" s="70" t="s">
        <v>64</v>
      </c>
      <c r="I50" s="70" t="s">
        <v>65</v>
      </c>
      <c r="J50" s="71" t="s">
        <v>66</v>
      </c>
      <c r="K50" s="71" t="s">
        <v>67</v>
      </c>
      <c r="L50" s="71" t="s">
        <v>76</v>
      </c>
      <c r="M50" s="71">
        <v>13</v>
      </c>
      <c r="N50" s="71">
        <v>14</v>
      </c>
    </row>
    <row r="51" spans="1:14" hidden="1">
      <c r="A51" s="103"/>
      <c r="B51" s="104"/>
      <c r="C51" s="105"/>
      <c r="D51" s="106"/>
      <c r="E51" s="106"/>
      <c r="F51" s="107"/>
      <c r="G51" s="77">
        <v>0.2</v>
      </c>
      <c r="H51" s="77">
        <v>0</v>
      </c>
      <c r="I51" s="77">
        <v>0</v>
      </c>
      <c r="J51" s="107"/>
      <c r="K51" s="107"/>
      <c r="L51" s="107"/>
      <c r="M51" s="107"/>
      <c r="N51" s="107"/>
    </row>
    <row r="52" spans="1:14" s="78" customFormat="1" ht="12">
      <c r="A52" s="108"/>
      <c r="B52" s="108"/>
      <c r="C52" s="109"/>
      <c r="D52" s="110"/>
      <c r="E52" s="110"/>
      <c r="F52" s="111"/>
      <c r="G52" s="111"/>
      <c r="H52" s="111"/>
      <c r="I52" s="111"/>
      <c r="J52" s="111"/>
      <c r="K52" s="111"/>
      <c r="L52" s="111"/>
      <c r="M52" s="111"/>
      <c r="N52" s="111"/>
    </row>
    <row r="53" spans="1:14" s="87" customFormat="1" ht="12">
      <c r="A53" s="79" t="s">
        <v>79</v>
      </c>
      <c r="B53" s="80">
        <v>1</v>
      </c>
      <c r="C53" s="81" t="s">
        <v>82</v>
      </c>
      <c r="D53" s="82" t="s">
        <v>80</v>
      </c>
      <c r="E53" s="83">
        <v>12</v>
      </c>
      <c r="F53" s="84">
        <v>1647</v>
      </c>
      <c r="G53" s="84">
        <f>F53*$G$7</f>
        <v>329.40000000000003</v>
      </c>
      <c r="H53" s="84"/>
      <c r="I53" s="84"/>
      <c r="J53" s="85">
        <f>(G53+H53+I53)*0.2409</f>
        <v>79.352460000000008</v>
      </c>
      <c r="K53" s="85">
        <f>SUM(G53:J53)</f>
        <v>408.75246000000004</v>
      </c>
      <c r="L53" s="86">
        <f>K53*6</f>
        <v>2452.51476</v>
      </c>
      <c r="M53" s="85">
        <f>(G53+H53)*6</f>
        <v>1976.4</v>
      </c>
      <c r="N53" s="85">
        <f>(I53+J53)*6</f>
        <v>476.11476000000005</v>
      </c>
    </row>
    <row r="54" spans="1:14" s="87" customFormat="1" ht="12">
      <c r="A54" s="79" t="s">
        <v>81</v>
      </c>
      <c r="B54" s="80">
        <v>1</v>
      </c>
      <c r="C54" s="81" t="s">
        <v>82</v>
      </c>
      <c r="D54" s="82" t="s">
        <v>13</v>
      </c>
      <c r="E54" s="83">
        <v>11</v>
      </c>
      <c r="F54" s="84">
        <v>1382</v>
      </c>
      <c r="G54" s="84">
        <f>F54*$G$7</f>
        <v>276.40000000000003</v>
      </c>
      <c r="H54" s="84"/>
      <c r="I54" s="84"/>
      <c r="J54" s="85">
        <f>(G54+H54+I54)*0.2409</f>
        <v>66.584760000000003</v>
      </c>
      <c r="K54" s="85">
        <f>SUM(G54:J54)</f>
        <v>342.98476000000005</v>
      </c>
      <c r="L54" s="86">
        <f t="shared" ref="L54" si="9">K54*6</f>
        <v>2057.9085600000003</v>
      </c>
      <c r="M54" s="85">
        <f>(G54+H54)*6</f>
        <v>1658.4</v>
      </c>
      <c r="N54" s="85">
        <f>(I54+J54)*6</f>
        <v>399.50855999999999</v>
      </c>
    </row>
    <row r="55" spans="1:14" s="93" customFormat="1">
      <c r="A55" s="88" t="s">
        <v>72</v>
      </c>
      <c r="B55" s="89">
        <f>SUM(B52:B54)</f>
        <v>2</v>
      </c>
      <c r="C55" s="112"/>
      <c r="D55" s="113"/>
      <c r="E55" s="113"/>
      <c r="F55" s="90">
        <f t="shared" ref="F55:N55" si="10">SUM(F52:F54)</f>
        <v>3029</v>
      </c>
      <c r="G55" s="90">
        <f t="shared" si="10"/>
        <v>605.80000000000007</v>
      </c>
      <c r="H55" s="90">
        <f t="shared" si="10"/>
        <v>0</v>
      </c>
      <c r="I55" s="90">
        <f t="shared" si="10"/>
        <v>0</v>
      </c>
      <c r="J55" s="91">
        <f t="shared" si="10"/>
        <v>145.93722000000002</v>
      </c>
      <c r="K55" s="91">
        <f t="shared" si="10"/>
        <v>751.73722000000009</v>
      </c>
      <c r="L55" s="92">
        <f t="shared" si="10"/>
        <v>4510.4233199999999</v>
      </c>
      <c r="M55" s="91">
        <f t="shared" si="10"/>
        <v>3634.8</v>
      </c>
      <c r="N55" s="91">
        <f t="shared" si="10"/>
        <v>875.62332000000004</v>
      </c>
    </row>
    <row r="56" spans="1:14">
      <c r="M56" s="95"/>
    </row>
    <row r="57" spans="1:14" ht="29.25" customHeight="1">
      <c r="A57" s="313" t="s">
        <v>149</v>
      </c>
      <c r="B57" s="313"/>
      <c r="C57" s="313"/>
      <c r="D57" s="313"/>
      <c r="E57" s="313"/>
      <c r="F57" s="313"/>
      <c r="G57" s="313"/>
      <c r="H57" s="313"/>
      <c r="I57" s="313"/>
      <c r="J57" s="313"/>
      <c r="K57" s="313"/>
      <c r="L57" s="313"/>
      <c r="M57" s="313"/>
      <c r="N57" s="313"/>
    </row>
  </sheetData>
  <mergeCells count="2">
    <mergeCell ref="F2:N2"/>
    <mergeCell ref="A57:N57"/>
  </mergeCells>
  <pageMargins left="0.70866141732283472" right="0.70866141732283472" top="0.74803149606299213" bottom="0.74803149606299213" header="0.31496062992125984" footer="0.31496062992125984"/>
  <pageSetup paperSize="9" scale="6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selection activeCell="E2" sqref="E2:K2"/>
    </sheetView>
  </sheetViews>
  <sheetFormatPr defaultRowHeight="15"/>
  <cols>
    <col min="1" max="1" width="42.42578125" style="163" customWidth="1"/>
    <col min="2" max="2" width="19.85546875" style="163" customWidth="1"/>
    <col min="3" max="3" width="0.5703125" style="131" customWidth="1"/>
    <col min="4" max="4" width="17.85546875" style="147" customWidth="1"/>
    <col min="5" max="5" width="13" style="147" customWidth="1"/>
    <col min="6" max="7" width="10.7109375" style="147" customWidth="1"/>
    <col min="8" max="8" width="0.7109375" customWidth="1"/>
    <col min="9" max="9" width="17.85546875" style="147" customWidth="1"/>
    <col min="10" max="10" width="12.7109375" style="147" customWidth="1"/>
    <col min="11" max="11" width="10.7109375" style="147" customWidth="1"/>
  </cols>
  <sheetData>
    <row r="1" spans="1:21" s="34" customFormat="1" ht="14.25" customHeight="1">
      <c r="A1" s="33"/>
      <c r="B1" s="2"/>
      <c r="C1" s="2"/>
      <c r="D1" s="2"/>
      <c r="E1" s="2"/>
      <c r="F1" s="2"/>
      <c r="G1" s="2"/>
      <c r="H1" s="2"/>
      <c r="I1" s="2"/>
      <c r="J1" s="2"/>
      <c r="K1" s="97" t="s">
        <v>87</v>
      </c>
      <c r="L1" s="2"/>
      <c r="M1" s="2"/>
      <c r="N1" s="2"/>
      <c r="O1" s="2"/>
      <c r="P1" s="2"/>
      <c r="Q1" s="48"/>
      <c r="S1" s="2"/>
      <c r="T1" s="2"/>
    </row>
    <row r="2" spans="1:21" s="34" customFormat="1" ht="58.5" customHeight="1">
      <c r="A2" s="33"/>
      <c r="B2" s="2"/>
      <c r="C2" s="2"/>
      <c r="D2" s="2"/>
      <c r="E2" s="316" t="s">
        <v>114</v>
      </c>
      <c r="F2" s="316"/>
      <c r="G2" s="316"/>
      <c r="H2" s="316"/>
      <c r="I2" s="316"/>
      <c r="J2" s="316"/>
      <c r="K2" s="316"/>
      <c r="L2" s="2"/>
      <c r="M2" s="2"/>
      <c r="N2" s="300" t="s">
        <v>113</v>
      </c>
      <c r="O2" s="300"/>
      <c r="P2" s="300"/>
      <c r="Q2" s="300"/>
      <c r="R2" s="300"/>
      <c r="S2" s="300"/>
      <c r="T2" s="300"/>
      <c r="U2" s="300"/>
    </row>
    <row r="3" spans="1:21" s="34" customFormat="1">
      <c r="A3" s="33"/>
      <c r="B3" s="2"/>
      <c r="C3" s="2"/>
      <c r="D3" s="2"/>
      <c r="E3" s="166"/>
      <c r="F3" s="166"/>
      <c r="G3" s="166"/>
      <c r="H3" s="166"/>
      <c r="I3" s="166"/>
      <c r="J3" s="166"/>
      <c r="K3" s="166"/>
      <c r="L3" s="2"/>
      <c r="M3" s="2"/>
      <c r="N3" s="122"/>
      <c r="O3" s="122"/>
      <c r="P3" s="122"/>
      <c r="Q3" s="122"/>
      <c r="R3" s="122"/>
      <c r="S3" s="122"/>
      <c r="T3" s="122"/>
      <c r="U3" s="122"/>
    </row>
    <row r="4" spans="1:21" s="164" customFormat="1" ht="16.5" thickBot="1">
      <c r="A4" s="165" t="s">
        <v>115</v>
      </c>
    </row>
    <row r="5" spans="1:21">
      <c r="A5" s="317" t="s">
        <v>93</v>
      </c>
      <c r="B5" s="319" t="s">
        <v>94</v>
      </c>
      <c r="C5" s="123"/>
      <c r="D5" s="124"/>
      <c r="E5" s="124"/>
      <c r="F5" s="124"/>
      <c r="G5" s="124"/>
      <c r="I5" s="124"/>
      <c r="J5" s="124"/>
      <c r="K5" s="124"/>
    </row>
    <row r="6" spans="1:21">
      <c r="A6" s="318"/>
      <c r="B6" s="320"/>
      <c r="C6" s="125"/>
      <c r="D6" s="126"/>
      <c r="E6" s="126"/>
      <c r="F6" s="126"/>
      <c r="G6" s="126"/>
      <c r="I6" s="126"/>
      <c r="J6" s="126"/>
      <c r="K6" s="126"/>
    </row>
    <row r="7" spans="1:21">
      <c r="A7" s="318"/>
      <c r="B7" s="320"/>
      <c r="C7" s="127"/>
      <c r="D7" s="128"/>
      <c r="E7" s="128"/>
      <c r="F7" s="128"/>
      <c r="G7" s="128"/>
      <c r="I7" s="128"/>
      <c r="J7" s="128"/>
      <c r="K7" s="128"/>
    </row>
    <row r="8" spans="1:21">
      <c r="A8" s="129" t="s">
        <v>72</v>
      </c>
      <c r="B8" s="130">
        <f>SUM(B9:B12)</f>
        <v>1589.1200000000001</v>
      </c>
      <c r="D8" s="132"/>
      <c r="E8" s="132"/>
      <c r="F8" s="132"/>
      <c r="G8" s="132"/>
      <c r="I8" s="132"/>
      <c r="J8" s="132"/>
      <c r="K8" s="132"/>
    </row>
    <row r="9" spans="1:21">
      <c r="A9" s="133" t="s">
        <v>95</v>
      </c>
      <c r="B9" s="134">
        <v>108.14</v>
      </c>
      <c r="D9" s="135"/>
      <c r="E9" s="135"/>
      <c r="F9" s="135"/>
      <c r="G9" s="135"/>
      <c r="I9" s="135"/>
      <c r="J9" s="135"/>
      <c r="K9" s="135"/>
    </row>
    <row r="10" spans="1:21">
      <c r="A10" s="136" t="s">
        <v>96</v>
      </c>
      <c r="B10" s="134">
        <v>1162.53</v>
      </c>
      <c r="D10" s="135"/>
      <c r="E10" s="135"/>
      <c r="F10" s="135"/>
      <c r="G10" s="135"/>
      <c r="I10" s="135"/>
      <c r="J10" s="135"/>
      <c r="K10" s="135"/>
    </row>
    <row r="11" spans="1:21" ht="25.5">
      <c r="A11" s="137" t="s">
        <v>97</v>
      </c>
      <c r="B11" s="138">
        <v>287.14999999999998</v>
      </c>
      <c r="D11" s="135"/>
      <c r="E11" s="135"/>
      <c r="F11" s="135"/>
      <c r="G11" s="135"/>
      <c r="I11" s="135"/>
      <c r="J11" s="135"/>
      <c r="K11" s="135"/>
    </row>
    <row r="12" spans="1:21" ht="26.25" thickBot="1">
      <c r="A12" s="139" t="s">
        <v>98</v>
      </c>
      <c r="B12" s="140">
        <v>31.3</v>
      </c>
      <c r="D12" s="135"/>
      <c r="E12" s="135"/>
      <c r="F12" s="135"/>
      <c r="G12" s="135"/>
      <c r="I12" s="135"/>
      <c r="J12" s="135"/>
      <c r="K12" s="135"/>
    </row>
    <row r="13" spans="1:21" ht="15.75" thickTop="1">
      <c r="A13" s="141" t="s">
        <v>99</v>
      </c>
      <c r="B13" s="142">
        <f>B10+B11</f>
        <v>1449.6799999999998</v>
      </c>
      <c r="C13" s="123"/>
      <c r="D13" s="132"/>
      <c r="E13" s="132"/>
      <c r="F13" s="132"/>
      <c r="G13" s="132"/>
      <c r="I13" s="132"/>
      <c r="J13" s="132"/>
      <c r="K13" s="132"/>
    </row>
    <row r="14" spans="1:21" ht="15.75" thickBot="1">
      <c r="A14" s="143" t="s">
        <v>100</v>
      </c>
      <c r="B14" s="144">
        <f>B9+B12</f>
        <v>139.44</v>
      </c>
      <c r="C14" s="123"/>
      <c r="D14" s="132"/>
      <c r="E14" s="132"/>
      <c r="F14" s="132"/>
      <c r="G14" s="132"/>
      <c r="I14" s="132"/>
      <c r="J14" s="132"/>
      <c r="K14" s="132"/>
    </row>
    <row r="15" spans="1:21">
      <c r="A15" s="145"/>
      <c r="B15" s="146"/>
    </row>
    <row r="16" spans="1:21" ht="15.75" thickBot="1">
      <c r="A16" s="147"/>
      <c r="B16" s="147"/>
      <c r="C16" s="147"/>
      <c r="D16" s="321" t="s">
        <v>101</v>
      </c>
      <c r="E16" s="321"/>
      <c r="F16" s="321"/>
      <c r="G16" s="321"/>
      <c r="I16" s="321" t="s">
        <v>102</v>
      </c>
      <c r="J16" s="321"/>
      <c r="K16" s="321"/>
    </row>
    <row r="17" spans="1:11">
      <c r="A17" s="317" t="s">
        <v>93</v>
      </c>
      <c r="B17" s="319" t="s">
        <v>103</v>
      </c>
      <c r="C17" s="123"/>
      <c r="D17" s="322" t="s">
        <v>104</v>
      </c>
      <c r="E17" s="323"/>
      <c r="F17" s="323"/>
      <c r="G17" s="324"/>
      <c r="I17" s="322" t="s">
        <v>104</v>
      </c>
      <c r="J17" s="323"/>
      <c r="K17" s="324"/>
    </row>
    <row r="18" spans="1:11">
      <c r="A18" s="318"/>
      <c r="B18" s="320"/>
      <c r="C18" s="125"/>
      <c r="D18" s="325"/>
      <c r="E18" s="326"/>
      <c r="F18" s="326"/>
      <c r="G18" s="327"/>
      <c r="I18" s="325"/>
      <c r="J18" s="326"/>
      <c r="K18" s="327"/>
    </row>
    <row r="19" spans="1:11" ht="127.5">
      <c r="A19" s="318"/>
      <c r="B19" s="320"/>
      <c r="C19" s="127"/>
      <c r="D19" s="148" t="s">
        <v>105</v>
      </c>
      <c r="E19" s="149" t="s">
        <v>106</v>
      </c>
      <c r="F19" s="149" t="s">
        <v>116</v>
      </c>
      <c r="G19" s="150" t="s">
        <v>107</v>
      </c>
      <c r="I19" s="148" t="s">
        <v>108</v>
      </c>
      <c r="J19" s="149" t="s">
        <v>109</v>
      </c>
      <c r="K19" s="150" t="s">
        <v>107</v>
      </c>
    </row>
    <row r="20" spans="1:11">
      <c r="A20" s="129" t="s">
        <v>72</v>
      </c>
      <c r="B20" s="130">
        <f>B21+B22</f>
        <v>1589.12</v>
      </c>
      <c r="D20" s="151">
        <f>D21+D22</f>
        <v>95348</v>
      </c>
      <c r="E20" s="152">
        <f>E21+E22</f>
        <v>47522</v>
      </c>
      <c r="F20" s="152">
        <f>F21+F22+F23</f>
        <v>47826</v>
      </c>
      <c r="G20" s="153">
        <f>G21+G22+G23</f>
        <v>47826</v>
      </c>
      <c r="I20" s="151">
        <f>I21+I22</f>
        <v>95348</v>
      </c>
      <c r="J20" s="152">
        <f>J21+J22</f>
        <v>0</v>
      </c>
      <c r="K20" s="153">
        <f>K21+K22+K23</f>
        <v>95348</v>
      </c>
    </row>
    <row r="21" spans="1:11">
      <c r="A21" s="154" t="s">
        <v>110</v>
      </c>
      <c r="B21" s="138">
        <f>B13</f>
        <v>1449.6799999999998</v>
      </c>
      <c r="D21" s="155">
        <v>86981</v>
      </c>
      <c r="E21" s="156">
        <v>43492</v>
      </c>
      <c r="F21" s="156">
        <f>D21-E21</f>
        <v>43489</v>
      </c>
      <c r="G21" s="157">
        <v>0</v>
      </c>
      <c r="I21" s="155">
        <v>86981</v>
      </c>
      <c r="J21" s="156">
        <v>0</v>
      </c>
      <c r="K21" s="157">
        <v>0</v>
      </c>
    </row>
    <row r="22" spans="1:11">
      <c r="A22" s="154" t="s">
        <v>111</v>
      </c>
      <c r="B22" s="138">
        <f>B14</f>
        <v>139.44</v>
      </c>
      <c r="D22" s="155">
        <v>8367</v>
      </c>
      <c r="E22" s="156">
        <v>4030</v>
      </c>
      <c r="F22" s="156">
        <f>D22-E22</f>
        <v>4337</v>
      </c>
      <c r="G22" s="157">
        <v>0</v>
      </c>
      <c r="I22" s="155">
        <v>8367</v>
      </c>
      <c r="J22" s="156">
        <v>0</v>
      </c>
      <c r="K22" s="157">
        <v>0</v>
      </c>
    </row>
    <row r="23" spans="1:11" ht="51.75" thickBot="1">
      <c r="A23" s="158" t="s">
        <v>112</v>
      </c>
      <c r="B23" s="159">
        <f>B15</f>
        <v>0</v>
      </c>
      <c r="D23" s="160">
        <v>0</v>
      </c>
      <c r="E23" s="161">
        <v>0</v>
      </c>
      <c r="F23" s="167">
        <v>0</v>
      </c>
      <c r="G23" s="168">
        <f>D20-E20</f>
        <v>47826</v>
      </c>
      <c r="I23" s="160">
        <v>0</v>
      </c>
      <c r="J23" s="161">
        <v>0</v>
      </c>
      <c r="K23" s="168">
        <f>I20-J20</f>
        <v>95348</v>
      </c>
    </row>
    <row r="24" spans="1:11">
      <c r="A24" s="314"/>
      <c r="B24" s="314"/>
      <c r="C24" s="162"/>
      <c r="D24" s="315"/>
      <c r="E24" s="315"/>
      <c r="F24" s="315"/>
      <c r="G24" s="315"/>
      <c r="I24" s="315"/>
      <c r="J24" s="315"/>
      <c r="K24" s="315"/>
    </row>
    <row r="25" spans="1:11">
      <c r="A25" s="147"/>
      <c r="B25" s="147"/>
      <c r="C25" s="147"/>
    </row>
  </sheetData>
  <mergeCells count="13">
    <mergeCell ref="A24:B24"/>
    <mergeCell ref="D24:G24"/>
    <mergeCell ref="I24:K24"/>
    <mergeCell ref="N2:U2"/>
    <mergeCell ref="E2:K2"/>
    <mergeCell ref="A5:A7"/>
    <mergeCell ref="B5:B7"/>
    <mergeCell ref="D16:G16"/>
    <mergeCell ref="I16:K16"/>
    <mergeCell ref="A17:A19"/>
    <mergeCell ref="B17:B19"/>
    <mergeCell ref="D17:G18"/>
    <mergeCell ref="I17:K18"/>
  </mergeCells>
  <pageMargins left="0.25" right="0.25" top="0.75" bottom="0.75" header="0.3" footer="0.3"/>
  <pageSetup paperSize="9" scale="8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80" zoomScaleNormal="80" workbookViewId="0">
      <selection activeCell="U21" sqref="U21"/>
    </sheetView>
  </sheetViews>
  <sheetFormatPr defaultColWidth="8.85546875" defaultRowHeight="12.75"/>
  <cols>
    <col min="1" max="1" width="33" style="171" customWidth="1"/>
    <col min="2" max="5" width="15.7109375" style="171" customWidth="1"/>
    <col min="6" max="6" width="18.140625" style="171" customWidth="1"/>
    <col min="7" max="7" width="13.5703125" style="171" customWidth="1"/>
    <col min="8" max="9" width="16.42578125" style="171" customWidth="1"/>
    <col min="10" max="10" width="19.140625" style="171" customWidth="1"/>
    <col min="11" max="11" width="15.5703125" style="171" customWidth="1"/>
    <col min="12" max="12" width="16.42578125" style="171" customWidth="1"/>
    <col min="13" max="13" width="18.140625" style="171" customWidth="1"/>
    <col min="14" max="14" width="15.5703125" style="171" customWidth="1"/>
    <col min="15" max="15" width="7.5703125" style="171" customWidth="1"/>
    <col min="16" max="16" width="17" style="171" customWidth="1"/>
    <col min="17" max="17" width="14.7109375" style="171" customWidth="1"/>
    <col min="18" max="16384" width="8.85546875" style="171"/>
  </cols>
  <sheetData>
    <row r="1" spans="1:21" s="34" customFormat="1" ht="14.25" customHeight="1">
      <c r="A1" s="33"/>
      <c r="B1" s="2"/>
      <c r="C1" s="2"/>
      <c r="D1" s="2"/>
      <c r="E1" s="2"/>
      <c r="F1" s="2"/>
      <c r="G1" s="2"/>
      <c r="H1" s="2"/>
      <c r="I1" s="2"/>
      <c r="J1" s="2"/>
      <c r="L1" s="2"/>
      <c r="M1" s="2"/>
      <c r="N1" s="2"/>
      <c r="O1" s="2"/>
      <c r="P1" s="97" t="s">
        <v>87</v>
      </c>
      <c r="Q1" s="48"/>
      <c r="S1" s="2"/>
      <c r="T1" s="2"/>
    </row>
    <row r="2" spans="1:21" s="34" customFormat="1" ht="58.5" customHeight="1">
      <c r="A2" s="33"/>
      <c r="B2" s="2"/>
      <c r="C2" s="2"/>
      <c r="D2" s="2"/>
      <c r="E2" s="215"/>
      <c r="F2" s="215"/>
      <c r="G2" s="215"/>
      <c r="H2" s="215"/>
      <c r="I2" s="215"/>
      <c r="J2" s="215"/>
      <c r="K2" s="215"/>
      <c r="L2" s="300" t="s">
        <v>88</v>
      </c>
      <c r="M2" s="300"/>
      <c r="N2" s="300"/>
      <c r="O2" s="300"/>
      <c r="P2" s="300"/>
      <c r="Q2" s="96"/>
      <c r="R2" s="96"/>
      <c r="S2" s="96"/>
      <c r="T2" s="96"/>
      <c r="U2" s="96"/>
    </row>
    <row r="3" spans="1:21" ht="20.25" customHeight="1" thickBot="1">
      <c r="A3" s="170" t="s">
        <v>119</v>
      </c>
    </row>
    <row r="4" spans="1:21" ht="46.5" customHeight="1">
      <c r="A4" s="328" t="s">
        <v>120</v>
      </c>
      <c r="B4" s="330" t="s">
        <v>121</v>
      </c>
      <c r="C4" s="331"/>
      <c r="D4" s="332"/>
      <c r="E4" s="330" t="s">
        <v>122</v>
      </c>
      <c r="F4" s="331"/>
      <c r="G4" s="332"/>
      <c r="H4" s="172"/>
      <c r="I4" s="172"/>
      <c r="J4" s="330" t="s">
        <v>123</v>
      </c>
      <c r="K4" s="331"/>
      <c r="L4" s="331"/>
      <c r="M4" s="331"/>
      <c r="N4" s="332"/>
      <c r="O4" s="173"/>
      <c r="P4" s="328" t="s">
        <v>124</v>
      </c>
    </row>
    <row r="5" spans="1:21" ht="140.25" customHeight="1">
      <c r="A5" s="329"/>
      <c r="B5" s="174" t="s">
        <v>125</v>
      </c>
      <c r="C5" s="175" t="s">
        <v>126</v>
      </c>
      <c r="D5" s="176" t="s">
        <v>127</v>
      </c>
      <c r="E5" s="174" t="s">
        <v>125</v>
      </c>
      <c r="F5" s="175" t="s">
        <v>128</v>
      </c>
      <c r="G5" s="176" t="s">
        <v>129</v>
      </c>
      <c r="H5" s="172"/>
      <c r="I5" s="172"/>
      <c r="J5" s="174" t="s">
        <v>125</v>
      </c>
      <c r="K5" s="175" t="s">
        <v>130</v>
      </c>
      <c r="L5" s="175" t="s">
        <v>131</v>
      </c>
      <c r="M5" s="175" t="s">
        <v>132</v>
      </c>
      <c r="N5" s="176" t="s">
        <v>133</v>
      </c>
      <c r="O5" s="173"/>
      <c r="P5" s="329"/>
    </row>
    <row r="6" spans="1:21" ht="15">
      <c r="A6" s="177" t="s">
        <v>134</v>
      </c>
      <c r="B6" s="178">
        <f>B7+B8</f>
        <v>1750809</v>
      </c>
      <c r="C6" s="179">
        <f>C7+C8</f>
        <v>1050866</v>
      </c>
      <c r="D6" s="180">
        <f t="shared" ref="D6:G6" si="0">D7+D8</f>
        <v>699943</v>
      </c>
      <c r="E6" s="178">
        <f t="shared" si="0"/>
        <v>1012299</v>
      </c>
      <c r="F6" s="179">
        <f t="shared" si="0"/>
        <v>708177</v>
      </c>
      <c r="G6" s="180">
        <f t="shared" si="0"/>
        <v>304122</v>
      </c>
      <c r="H6" s="172"/>
      <c r="I6" s="181"/>
      <c r="J6" s="178">
        <f t="shared" ref="J6:N6" si="1">J7+J8</f>
        <v>630372</v>
      </c>
      <c r="K6" s="179">
        <f t="shared" si="1"/>
        <v>11781</v>
      </c>
      <c r="L6" s="179">
        <f t="shared" si="1"/>
        <v>4511</v>
      </c>
      <c r="M6" s="179">
        <f t="shared" si="1"/>
        <v>218259</v>
      </c>
      <c r="N6" s="180">
        <f t="shared" si="1"/>
        <v>395821</v>
      </c>
      <c r="O6" s="182"/>
      <c r="P6" s="177">
        <f t="shared" ref="P6" si="2">P7+P8</f>
        <v>108138</v>
      </c>
    </row>
    <row r="7" spans="1:21" ht="30">
      <c r="A7" s="183" t="s">
        <v>135</v>
      </c>
      <c r="B7" s="174">
        <v>216276</v>
      </c>
      <c r="C7" s="175">
        <f t="shared" ref="C7:C8" si="3">B7-D7</f>
        <v>216276</v>
      </c>
      <c r="D7" s="176"/>
      <c r="E7" s="174">
        <f>F7+G7</f>
        <v>108138</v>
      </c>
      <c r="F7" s="175">
        <v>108138</v>
      </c>
      <c r="G7" s="176"/>
      <c r="H7" s="172"/>
      <c r="I7" s="47"/>
      <c r="J7" s="174"/>
      <c r="K7" s="175"/>
      <c r="L7" s="175"/>
      <c r="M7" s="175"/>
      <c r="N7" s="176"/>
      <c r="O7" s="184"/>
      <c r="P7" s="185">
        <v>108138</v>
      </c>
      <c r="Q7" s="186"/>
    </row>
    <row r="8" spans="1:21" ht="30">
      <c r="A8" s="183" t="s">
        <v>136</v>
      </c>
      <c r="B8" s="174">
        <v>1534533</v>
      </c>
      <c r="C8" s="175">
        <f t="shared" si="3"/>
        <v>834590</v>
      </c>
      <c r="D8" s="176">
        <v>699943</v>
      </c>
      <c r="E8" s="174">
        <f>F8+G8</f>
        <v>904161</v>
      </c>
      <c r="F8" s="175">
        <v>600039</v>
      </c>
      <c r="G8" s="176">
        <v>304122</v>
      </c>
      <c r="H8" s="187"/>
      <c r="I8" s="47"/>
      <c r="J8" s="174">
        <f>K8+L8+M8+N8</f>
        <v>630372</v>
      </c>
      <c r="K8" s="175">
        <v>11781</v>
      </c>
      <c r="L8" s="175">
        <v>4511</v>
      </c>
      <c r="M8" s="175">
        <v>218259</v>
      </c>
      <c r="N8" s="176">
        <v>395821</v>
      </c>
      <c r="O8" s="173"/>
      <c r="P8" s="185"/>
      <c r="Q8" s="186"/>
    </row>
    <row r="9" spans="1:21" ht="15">
      <c r="A9" s="188" t="s">
        <v>137</v>
      </c>
      <c r="B9" s="189">
        <f>B10+B11+B13+B12</f>
        <v>1750809</v>
      </c>
      <c r="C9" s="190">
        <f t="shared" ref="C9:G9" si="4">C10+C11+C13+C12</f>
        <v>1050866</v>
      </c>
      <c r="D9" s="191">
        <f t="shared" si="4"/>
        <v>699943</v>
      </c>
      <c r="E9" s="189">
        <f t="shared" si="4"/>
        <v>1012299.470706</v>
      </c>
      <c r="F9" s="190">
        <f t="shared" si="4"/>
        <v>708177.47070599999</v>
      </c>
      <c r="G9" s="191">
        <f t="shared" si="4"/>
        <v>304122</v>
      </c>
      <c r="H9" s="172"/>
      <c r="I9" s="47"/>
      <c r="J9" s="189">
        <f t="shared" ref="J9:L9" si="5">J10+J11+J13+J12</f>
        <v>630372</v>
      </c>
      <c r="K9" s="190">
        <f t="shared" si="5"/>
        <v>11781</v>
      </c>
      <c r="L9" s="190">
        <f t="shared" si="5"/>
        <v>4511</v>
      </c>
      <c r="M9" s="190">
        <f>M10+M11+M13+M12</f>
        <v>218259</v>
      </c>
      <c r="N9" s="191">
        <f>N10+N11+N13+N12</f>
        <v>395821</v>
      </c>
      <c r="O9" s="182"/>
      <c r="P9" s="188">
        <f>P10+P11+P13+P12</f>
        <v>108138</v>
      </c>
      <c r="Q9" s="186"/>
    </row>
    <row r="10" spans="1:21" ht="15">
      <c r="A10" s="183" t="s">
        <v>110</v>
      </c>
      <c r="B10" s="192">
        <v>1141079</v>
      </c>
      <c r="C10" s="193">
        <f t="shared" ref="C10:C11" si="6">B10-D10</f>
        <v>834555</v>
      </c>
      <c r="D10" s="194">
        <v>306524</v>
      </c>
      <c r="E10" s="192">
        <f t="shared" ref="E10:E13" si="7">F10+G10</f>
        <v>753933.47070599999</v>
      </c>
      <c r="F10" s="193">
        <v>600670.47070599999</v>
      </c>
      <c r="G10" s="194">
        <v>153263</v>
      </c>
      <c r="H10" s="172"/>
      <c r="I10" s="47"/>
      <c r="J10" s="192">
        <f t="shared" ref="J10" si="8">K10+L10+M10+N10</f>
        <v>169553</v>
      </c>
      <c r="K10" s="193">
        <v>11781</v>
      </c>
      <c r="L10" s="193">
        <v>4511</v>
      </c>
      <c r="M10" s="193"/>
      <c r="N10" s="194">
        <v>153261</v>
      </c>
      <c r="O10" s="195"/>
      <c r="P10" s="196">
        <v>62221</v>
      </c>
      <c r="Q10" s="186"/>
      <c r="R10" s="186"/>
    </row>
    <row r="11" spans="1:21" ht="15">
      <c r="A11" s="183" t="s">
        <v>138</v>
      </c>
      <c r="B11" s="192">
        <v>573841</v>
      </c>
      <c r="C11" s="193">
        <f t="shared" si="6"/>
        <v>214177</v>
      </c>
      <c r="D11" s="194">
        <v>359664</v>
      </c>
      <c r="E11" s="192">
        <f t="shared" si="7"/>
        <v>239354</v>
      </c>
      <c r="F11" s="193">
        <v>105373</v>
      </c>
      <c r="G11" s="194">
        <v>133981</v>
      </c>
      <c r="H11" s="172"/>
      <c r="I11" s="47"/>
      <c r="J11" s="192">
        <f>K11+L11+M11+N11</f>
        <v>225683</v>
      </c>
      <c r="K11" s="193"/>
      <c r="L11" s="193"/>
      <c r="M11" s="193"/>
      <c r="N11" s="194">
        <v>225683</v>
      </c>
      <c r="O11" s="195"/>
      <c r="P11" s="196">
        <v>45917</v>
      </c>
      <c r="Q11" s="186"/>
      <c r="R11" s="186"/>
    </row>
    <row r="12" spans="1:21" ht="15">
      <c r="A12" s="183" t="s">
        <v>139</v>
      </c>
      <c r="B12" s="192"/>
      <c r="C12" s="193"/>
      <c r="D12" s="194"/>
      <c r="E12" s="192"/>
      <c r="F12" s="193"/>
      <c r="G12" s="194"/>
      <c r="H12" s="172"/>
      <c r="I12" s="181"/>
      <c r="J12" s="192">
        <f t="shared" ref="J12:J13" si="9">K12+L12+M12+N12</f>
        <v>218259</v>
      </c>
      <c r="K12" s="193"/>
      <c r="L12" s="193"/>
      <c r="M12" s="193">
        <v>218259</v>
      </c>
      <c r="N12" s="194"/>
      <c r="O12" s="195"/>
      <c r="P12" s="196"/>
      <c r="Q12" s="186"/>
    </row>
    <row r="13" spans="1:21" ht="15.75" thickBot="1">
      <c r="A13" s="197" t="s">
        <v>140</v>
      </c>
      <c r="B13" s="198">
        <v>35889</v>
      </c>
      <c r="C13" s="199">
        <f>B13-D13</f>
        <v>2134</v>
      </c>
      <c r="D13" s="200">
        <v>33755</v>
      </c>
      <c r="E13" s="198">
        <f t="shared" si="7"/>
        <v>19012</v>
      </c>
      <c r="F13" s="199">
        <v>2134</v>
      </c>
      <c r="G13" s="200">
        <v>16878</v>
      </c>
      <c r="H13" s="172"/>
      <c r="I13" s="47"/>
      <c r="J13" s="198">
        <f t="shared" si="9"/>
        <v>16877</v>
      </c>
      <c r="K13" s="199"/>
      <c r="L13" s="199"/>
      <c r="M13" s="199"/>
      <c r="N13" s="200">
        <v>16877</v>
      </c>
      <c r="O13" s="195"/>
      <c r="P13" s="201"/>
      <c r="Q13" s="186"/>
    </row>
    <row r="14" spans="1:21" ht="11.25" customHeight="1">
      <c r="A14" s="202"/>
      <c r="B14" s="195"/>
      <c r="C14" s="195"/>
      <c r="D14" s="195"/>
      <c r="E14" s="195"/>
      <c r="F14" s="195"/>
      <c r="G14" s="195"/>
      <c r="H14" s="172"/>
      <c r="I14" s="187"/>
      <c r="J14" s="195"/>
      <c r="K14" s="195"/>
      <c r="L14" s="195"/>
      <c r="M14" s="195"/>
      <c r="N14" s="195"/>
      <c r="O14" s="195"/>
      <c r="P14" s="186"/>
    </row>
    <row r="15" spans="1:21" ht="38.25" customHeight="1">
      <c r="B15" s="186"/>
      <c r="C15" s="186"/>
      <c r="F15" s="348"/>
      <c r="G15" s="348"/>
      <c r="J15" s="203"/>
      <c r="K15" s="203"/>
      <c r="L15" s="203"/>
      <c r="M15" s="203"/>
      <c r="N15" s="203"/>
      <c r="O15" s="203"/>
      <c r="P15" s="203"/>
      <c r="Q15" s="203"/>
      <c r="R15" s="203"/>
      <c r="S15" s="203"/>
      <c r="T15" s="203"/>
      <c r="U15" s="203"/>
    </row>
    <row r="16" spans="1:21" ht="38.25" customHeight="1">
      <c r="B16" s="186"/>
      <c r="C16" s="186"/>
      <c r="E16" s="186"/>
      <c r="F16" s="348"/>
      <c r="G16" s="348"/>
      <c r="J16" s="203"/>
      <c r="K16" s="203"/>
      <c r="L16" s="203"/>
      <c r="M16" s="203"/>
      <c r="N16" s="203"/>
      <c r="O16" s="203"/>
      <c r="P16" s="203"/>
      <c r="Q16" s="203"/>
      <c r="R16" s="203"/>
      <c r="S16" s="203"/>
      <c r="T16" s="203"/>
      <c r="U16" s="203"/>
    </row>
    <row r="17" spans="1:21" ht="12.75" customHeight="1">
      <c r="J17" s="203"/>
      <c r="K17" s="203"/>
      <c r="L17" s="203"/>
      <c r="M17" s="203"/>
      <c r="N17" s="203"/>
      <c r="O17" s="203"/>
      <c r="P17" s="203"/>
      <c r="Q17" s="203"/>
      <c r="R17" s="203"/>
      <c r="S17" s="203"/>
      <c r="T17" s="203"/>
      <c r="U17" s="203"/>
    </row>
    <row r="18" spans="1:21" ht="12.75" customHeight="1">
      <c r="J18" s="203"/>
      <c r="K18" s="203"/>
      <c r="L18" s="203"/>
      <c r="M18" s="203"/>
      <c r="N18" s="203"/>
      <c r="O18" s="203"/>
      <c r="P18" s="203"/>
      <c r="Q18" s="203"/>
      <c r="R18" s="203"/>
      <c r="S18" s="203"/>
      <c r="T18" s="203"/>
      <c r="U18" s="203"/>
    </row>
    <row r="19" spans="1:21" ht="20.25" customHeight="1" thickBot="1">
      <c r="A19" s="170" t="s">
        <v>141</v>
      </c>
    </row>
    <row r="20" spans="1:21" ht="61.5" customHeight="1">
      <c r="A20" s="328" t="s">
        <v>120</v>
      </c>
      <c r="B20" s="330" t="s">
        <v>142</v>
      </c>
      <c r="C20" s="331"/>
      <c r="D20" s="332"/>
      <c r="E20" s="204"/>
      <c r="F20" s="333" t="s">
        <v>143</v>
      </c>
      <c r="G20" s="334"/>
      <c r="H20" s="334"/>
      <c r="I20" s="334"/>
      <c r="J20" s="334"/>
      <c r="K20" s="335"/>
      <c r="L20" s="173"/>
      <c r="M20" s="328" t="s">
        <v>144</v>
      </c>
      <c r="R20" s="186"/>
    </row>
    <row r="21" spans="1:21" ht="135" customHeight="1">
      <c r="A21" s="329"/>
      <c r="B21" s="174" t="s">
        <v>125</v>
      </c>
      <c r="C21" s="175" t="s">
        <v>126</v>
      </c>
      <c r="D21" s="176" t="s">
        <v>127</v>
      </c>
      <c r="E21" s="205"/>
      <c r="F21" s="174" t="s">
        <v>125</v>
      </c>
      <c r="G21" s="175" t="s">
        <v>130</v>
      </c>
      <c r="H21" s="175" t="s">
        <v>145</v>
      </c>
      <c r="I21" s="175" t="s">
        <v>131</v>
      </c>
      <c r="J21" s="175" t="s">
        <v>132</v>
      </c>
      <c r="K21" s="176" t="s">
        <v>146</v>
      </c>
      <c r="L21" s="173"/>
      <c r="M21" s="329"/>
    </row>
    <row r="22" spans="1:21" ht="14.25">
      <c r="A22" s="177" t="s">
        <v>134</v>
      </c>
      <c r="B22" s="178">
        <f>B23+B24</f>
        <v>1768048</v>
      </c>
      <c r="C22" s="179">
        <f>C23+C24</f>
        <v>1068105</v>
      </c>
      <c r="D22" s="180">
        <f>D23+D24</f>
        <v>699943</v>
      </c>
      <c r="E22" s="206"/>
      <c r="F22" s="178">
        <f t="shared" ref="F22:K22" si="10">F23+F24</f>
        <v>1551772</v>
      </c>
      <c r="G22" s="179">
        <f t="shared" si="10"/>
        <v>23561</v>
      </c>
      <c r="H22" s="179">
        <f t="shared" si="10"/>
        <v>20687</v>
      </c>
      <c r="I22" s="179">
        <f t="shared" si="10"/>
        <v>9021</v>
      </c>
      <c r="J22" s="179">
        <f t="shared" si="10"/>
        <v>798560</v>
      </c>
      <c r="K22" s="180">
        <f t="shared" si="10"/>
        <v>699943</v>
      </c>
      <c r="L22" s="182"/>
      <c r="M22" s="177">
        <f t="shared" ref="M22" si="11">M23+M24</f>
        <v>216276</v>
      </c>
      <c r="N22" s="186"/>
      <c r="P22" s="186"/>
    </row>
    <row r="23" spans="1:21" ht="48" customHeight="1">
      <c r="A23" s="183" t="s">
        <v>135</v>
      </c>
      <c r="B23" s="174">
        <v>216276</v>
      </c>
      <c r="C23" s="175">
        <f t="shared" ref="C23" si="12">B23-D23</f>
        <v>216276</v>
      </c>
      <c r="D23" s="176"/>
      <c r="E23" s="207"/>
      <c r="F23" s="174"/>
      <c r="G23" s="175"/>
      <c r="H23" s="175"/>
      <c r="I23" s="175"/>
      <c r="J23" s="175"/>
      <c r="K23" s="176"/>
      <c r="L23" s="204"/>
      <c r="M23" s="295">
        <f>M25</f>
        <v>216276</v>
      </c>
      <c r="N23" s="186"/>
      <c r="O23" s="186"/>
      <c r="P23" s="186"/>
    </row>
    <row r="24" spans="1:21" ht="30">
      <c r="A24" s="183" t="s">
        <v>136</v>
      </c>
      <c r="B24" s="174">
        <f>C24+D24</f>
        <v>1551772</v>
      </c>
      <c r="C24" s="175">
        <v>851829</v>
      </c>
      <c r="D24" s="176">
        <v>699943</v>
      </c>
      <c r="E24" s="207"/>
      <c r="F24" s="174">
        <f>G24+I24+J24+K24+H24</f>
        <v>1551772</v>
      </c>
      <c r="G24" s="175">
        <v>23561</v>
      </c>
      <c r="H24" s="175">
        <f>H25</f>
        <v>20687</v>
      </c>
      <c r="I24" s="175">
        <v>9021</v>
      </c>
      <c r="J24" s="175">
        <f>J25</f>
        <v>798560</v>
      </c>
      <c r="K24" s="176">
        <v>699943</v>
      </c>
      <c r="L24" s="173"/>
      <c r="M24" s="295"/>
      <c r="N24" s="186"/>
      <c r="P24" s="186"/>
    </row>
    <row r="25" spans="1:21" ht="14.25">
      <c r="A25" s="188" t="s">
        <v>137</v>
      </c>
      <c r="B25" s="189">
        <f>B26+B27+B29+B28</f>
        <v>1768048</v>
      </c>
      <c r="C25" s="190">
        <f>C26+C27+C29+C28</f>
        <v>1068105</v>
      </c>
      <c r="D25" s="191">
        <f>D26+D27+D29+D28</f>
        <v>699943</v>
      </c>
      <c r="E25" s="208"/>
      <c r="F25" s="189">
        <f t="shared" ref="F25:K25" si="13">F26+F27+F29+F28</f>
        <v>1551772</v>
      </c>
      <c r="G25" s="190">
        <f t="shared" si="13"/>
        <v>23561</v>
      </c>
      <c r="H25" s="190">
        <f t="shared" si="13"/>
        <v>20687</v>
      </c>
      <c r="I25" s="190">
        <f t="shared" si="13"/>
        <v>9021</v>
      </c>
      <c r="J25" s="190">
        <f t="shared" si="13"/>
        <v>798560</v>
      </c>
      <c r="K25" s="191">
        <f t="shared" si="13"/>
        <v>699943</v>
      </c>
      <c r="L25" s="182"/>
      <c r="M25" s="188">
        <f>M26+M27+M29+M28</f>
        <v>216276</v>
      </c>
      <c r="N25" s="186"/>
      <c r="P25" s="186"/>
      <c r="Q25" s="186"/>
    </row>
    <row r="26" spans="1:21" ht="15">
      <c r="A26" s="183" t="s">
        <v>110</v>
      </c>
      <c r="B26" s="192">
        <f>C26+D26</f>
        <v>1157486</v>
      </c>
      <c r="C26" s="193">
        <v>850962</v>
      </c>
      <c r="D26" s="194">
        <v>306524</v>
      </c>
      <c r="E26" s="209"/>
      <c r="F26" s="192">
        <f>G26+I26+J26+H26+K26</f>
        <v>358795</v>
      </c>
      <c r="G26" s="193">
        <v>23561</v>
      </c>
      <c r="H26" s="193">
        <v>19689</v>
      </c>
      <c r="I26" s="193">
        <v>9021</v>
      </c>
      <c r="J26" s="193"/>
      <c r="K26" s="194">
        <v>306524</v>
      </c>
      <c r="L26" s="195"/>
      <c r="M26" s="196">
        <f>62221*2</f>
        <v>124442</v>
      </c>
      <c r="N26" s="186"/>
      <c r="P26" s="186"/>
      <c r="Q26" s="186"/>
    </row>
    <row r="27" spans="1:21" ht="15">
      <c r="A27" s="183" t="s">
        <v>138</v>
      </c>
      <c r="B27" s="192">
        <f>C27+D27</f>
        <v>608428</v>
      </c>
      <c r="C27" s="193">
        <v>215009</v>
      </c>
      <c r="D27" s="194">
        <v>393419</v>
      </c>
      <c r="E27" s="209"/>
      <c r="F27" s="192">
        <f t="shared" ref="F27:F29" si="14">G27+I27+J27+H27+K27</f>
        <v>394417</v>
      </c>
      <c r="G27" s="193"/>
      <c r="H27" s="193">
        <v>998</v>
      </c>
      <c r="I27" s="193"/>
      <c r="J27" s="193"/>
      <c r="K27" s="194">
        <v>393419</v>
      </c>
      <c r="L27" s="195"/>
      <c r="M27" s="196">
        <f>45917*2</f>
        <v>91834</v>
      </c>
      <c r="N27" s="186"/>
      <c r="P27" s="186"/>
    </row>
    <row r="28" spans="1:21" ht="15">
      <c r="A28" s="183" t="s">
        <v>139</v>
      </c>
      <c r="B28" s="192">
        <f t="shared" ref="B28" si="15">C28+D28</f>
        <v>0</v>
      </c>
      <c r="C28" s="193"/>
      <c r="D28" s="194"/>
      <c r="E28" s="209"/>
      <c r="F28" s="192">
        <f t="shared" si="14"/>
        <v>798560</v>
      </c>
      <c r="G28" s="193"/>
      <c r="H28" s="193"/>
      <c r="I28" s="193"/>
      <c r="J28" s="193">
        <v>798560</v>
      </c>
      <c r="K28" s="194"/>
      <c r="L28" s="195"/>
      <c r="M28" s="196"/>
      <c r="N28" s="186"/>
      <c r="P28" s="186"/>
    </row>
    <row r="29" spans="1:21" ht="15.75" thickBot="1">
      <c r="A29" s="197" t="s">
        <v>140</v>
      </c>
      <c r="B29" s="198">
        <f>C29+D29</f>
        <v>2134</v>
      </c>
      <c r="C29" s="199">
        <v>2134</v>
      </c>
      <c r="D29" s="200"/>
      <c r="E29" s="209"/>
      <c r="F29" s="198">
        <f t="shared" si="14"/>
        <v>0</v>
      </c>
      <c r="G29" s="199"/>
      <c r="H29" s="199"/>
      <c r="I29" s="199"/>
      <c r="J29" s="199"/>
      <c r="K29" s="200"/>
      <c r="L29" s="195"/>
      <c r="M29" s="201"/>
      <c r="N29" s="186"/>
      <c r="P29" s="186"/>
      <c r="Q29" s="186"/>
    </row>
    <row r="30" spans="1:21">
      <c r="B30" s="186"/>
      <c r="C30" s="186"/>
      <c r="Q30" s="186"/>
    </row>
    <row r="31" spans="1:21" ht="66" customHeight="1">
      <c r="B31" s="186"/>
      <c r="C31" s="186"/>
      <c r="F31" s="210"/>
      <c r="G31" s="210"/>
      <c r="H31" s="210"/>
      <c r="I31" s="210"/>
      <c r="J31" s="336" t="s">
        <v>147</v>
      </c>
      <c r="K31" s="337"/>
      <c r="L31" s="340">
        <f>J25/18000</f>
        <v>44.364444444444445</v>
      </c>
      <c r="M31" s="342" t="s">
        <v>148</v>
      </c>
      <c r="N31" s="343"/>
      <c r="O31" s="344"/>
    </row>
    <row r="32" spans="1:21" ht="66" customHeight="1">
      <c r="B32" s="186"/>
      <c r="C32" s="186"/>
      <c r="F32" s="294"/>
      <c r="G32" s="210"/>
      <c r="H32" s="210"/>
      <c r="I32" s="210"/>
      <c r="J32" s="338"/>
      <c r="K32" s="339"/>
      <c r="L32" s="341"/>
      <c r="M32" s="345"/>
      <c r="N32" s="346"/>
      <c r="O32" s="347"/>
    </row>
    <row r="33" spans="2:15" ht="38.25" customHeight="1">
      <c r="B33" s="186"/>
      <c r="C33" s="186"/>
      <c r="D33" s="211"/>
      <c r="H33" s="186"/>
      <c r="I33" s="186"/>
      <c r="L33" s="186"/>
      <c r="N33" s="186"/>
      <c r="O33" s="186"/>
    </row>
    <row r="34" spans="2:15">
      <c r="B34" s="186"/>
      <c r="C34" s="186"/>
      <c r="G34" s="212"/>
      <c r="H34" s="186"/>
      <c r="I34" s="186"/>
      <c r="J34" s="186"/>
      <c r="K34" s="186"/>
    </row>
    <row r="35" spans="2:15">
      <c r="B35" s="186"/>
      <c r="C35" s="186"/>
      <c r="G35" s="212"/>
    </row>
    <row r="36" spans="2:15">
      <c r="B36" s="186"/>
      <c r="C36" s="186"/>
      <c r="G36" s="212"/>
    </row>
    <row r="37" spans="2:15">
      <c r="B37" s="186"/>
      <c r="C37" s="186"/>
      <c r="E37" s="186"/>
      <c r="G37" s="212"/>
    </row>
    <row r="38" spans="2:15">
      <c r="B38" s="186"/>
      <c r="C38" s="186"/>
    </row>
    <row r="39" spans="2:15">
      <c r="B39" s="186"/>
      <c r="C39" s="186"/>
    </row>
    <row r="42" spans="2:15" ht="22.5" customHeight="1"/>
    <row r="50" spans="1:15" s="213" customFormat="1" ht="15.75">
      <c r="A50" s="171"/>
      <c r="B50" s="171"/>
      <c r="C50" s="171"/>
      <c r="D50" s="171"/>
      <c r="E50" s="171"/>
      <c r="F50" s="171"/>
      <c r="G50" s="171"/>
      <c r="J50" s="171"/>
      <c r="K50" s="171"/>
      <c r="L50" s="171"/>
      <c r="M50" s="171"/>
      <c r="N50" s="171"/>
      <c r="O50" s="171"/>
    </row>
    <row r="51" spans="1:15" s="213" customFormat="1" ht="15.75">
      <c r="A51" s="171"/>
      <c r="B51" s="171"/>
      <c r="C51" s="171"/>
      <c r="D51" s="171"/>
      <c r="E51" s="171"/>
      <c r="F51" s="171"/>
      <c r="G51" s="171"/>
      <c r="J51" s="171"/>
      <c r="K51" s="171"/>
      <c r="L51" s="171"/>
      <c r="M51" s="171"/>
      <c r="N51" s="171"/>
      <c r="O51" s="171"/>
    </row>
    <row r="52" spans="1:15" s="213" customFormat="1" ht="15.75">
      <c r="A52" s="171"/>
      <c r="B52" s="171"/>
      <c r="C52" s="171"/>
      <c r="D52" s="171"/>
      <c r="E52" s="171"/>
      <c r="F52" s="171"/>
      <c r="G52" s="171"/>
      <c r="J52" s="171"/>
      <c r="K52" s="171"/>
      <c r="L52" s="171"/>
      <c r="M52" s="171"/>
      <c r="N52" s="171"/>
      <c r="O52" s="171"/>
    </row>
    <row r="53" spans="1:15" s="213" customFormat="1" ht="15.75">
      <c r="A53" s="171"/>
      <c r="B53" s="171"/>
      <c r="C53" s="171"/>
      <c r="D53" s="171"/>
      <c r="E53" s="171"/>
      <c r="F53" s="171"/>
      <c r="G53" s="171"/>
      <c r="J53" s="171"/>
      <c r="K53" s="171"/>
      <c r="L53" s="171"/>
      <c r="M53" s="171"/>
      <c r="N53" s="171"/>
      <c r="O53" s="171"/>
    </row>
    <row r="54" spans="1:15" s="213" customFormat="1" ht="15.75">
      <c r="A54" s="171"/>
      <c r="B54" s="171"/>
      <c r="C54" s="171"/>
      <c r="D54" s="171"/>
      <c r="E54" s="171"/>
      <c r="F54" s="171"/>
      <c r="G54" s="171"/>
      <c r="J54" s="171"/>
      <c r="K54" s="171"/>
      <c r="L54" s="171"/>
      <c r="M54" s="171"/>
      <c r="N54" s="171"/>
      <c r="O54" s="171"/>
    </row>
    <row r="55" spans="1:15" s="213" customFormat="1" ht="15.75">
      <c r="A55" s="171"/>
      <c r="B55" s="171"/>
      <c r="C55" s="171"/>
      <c r="D55" s="171"/>
      <c r="E55" s="171"/>
      <c r="F55" s="171"/>
      <c r="G55" s="171"/>
      <c r="J55" s="171"/>
      <c r="K55" s="171"/>
      <c r="L55" s="171"/>
      <c r="M55" s="171"/>
      <c r="N55" s="171"/>
      <c r="O55" s="171"/>
    </row>
    <row r="56" spans="1:15" s="213" customFormat="1" ht="15.75">
      <c r="A56" s="171"/>
      <c r="B56" s="171"/>
      <c r="C56" s="171"/>
      <c r="D56" s="171"/>
      <c r="E56" s="171"/>
      <c r="F56" s="171"/>
      <c r="G56" s="171"/>
      <c r="J56" s="171"/>
      <c r="K56" s="171"/>
      <c r="L56" s="171"/>
      <c r="M56" s="171"/>
      <c r="N56" s="171"/>
      <c r="O56" s="171"/>
    </row>
    <row r="57" spans="1:15" s="213" customFormat="1" ht="15.75">
      <c r="A57" s="171"/>
      <c r="B57" s="171"/>
      <c r="C57" s="171"/>
      <c r="D57" s="171"/>
      <c r="E57" s="171"/>
      <c r="F57" s="171"/>
      <c r="G57" s="171"/>
      <c r="J57" s="171"/>
      <c r="K57" s="171"/>
      <c r="L57" s="171"/>
      <c r="M57" s="171"/>
      <c r="N57" s="171"/>
      <c r="O57" s="171"/>
    </row>
    <row r="58" spans="1:15" s="213" customFormat="1" ht="15.75">
      <c r="A58" s="171"/>
      <c r="B58" s="171"/>
      <c r="C58" s="171"/>
      <c r="D58" s="171"/>
      <c r="E58" s="171"/>
      <c r="F58" s="171"/>
      <c r="G58" s="171"/>
      <c r="J58" s="171"/>
      <c r="K58" s="171"/>
      <c r="L58" s="171"/>
      <c r="M58" s="171"/>
      <c r="N58" s="171"/>
      <c r="O58" s="171"/>
    </row>
    <row r="59" spans="1:15" s="213" customFormat="1" ht="15.75">
      <c r="A59" s="171"/>
      <c r="B59" s="171"/>
      <c r="C59" s="171"/>
      <c r="D59" s="171"/>
      <c r="E59" s="171"/>
      <c r="F59" s="171"/>
      <c r="G59" s="171"/>
      <c r="J59" s="171"/>
      <c r="K59" s="171"/>
      <c r="L59" s="171"/>
      <c r="M59" s="171"/>
      <c r="N59" s="171"/>
      <c r="O59" s="171"/>
    </row>
    <row r="60" spans="1:15" s="213" customFormat="1" ht="15.75">
      <c r="A60" s="171"/>
      <c r="B60" s="171"/>
      <c r="C60" s="171"/>
      <c r="D60" s="171"/>
      <c r="E60" s="171"/>
      <c r="F60" s="171"/>
      <c r="G60" s="171"/>
      <c r="J60" s="171"/>
      <c r="K60" s="171"/>
      <c r="L60" s="171"/>
      <c r="M60" s="171"/>
      <c r="N60" s="171"/>
      <c r="O60" s="171"/>
    </row>
    <row r="61" spans="1:15" s="214" customFormat="1" ht="18.75">
      <c r="A61" s="171"/>
      <c r="B61" s="171"/>
      <c r="C61" s="171"/>
      <c r="D61" s="171"/>
      <c r="E61" s="171"/>
      <c r="F61" s="171"/>
      <c r="G61" s="171"/>
      <c r="J61" s="171"/>
      <c r="K61" s="171"/>
      <c r="L61" s="171"/>
      <c r="M61" s="171"/>
      <c r="N61" s="171"/>
      <c r="O61" s="171"/>
    </row>
  </sheetData>
  <mergeCells count="15">
    <mergeCell ref="J31:K32"/>
    <mergeCell ref="L31:L32"/>
    <mergeCell ref="M31:O32"/>
    <mergeCell ref="A4:A5"/>
    <mergeCell ref="B4:D4"/>
    <mergeCell ref="E4:G4"/>
    <mergeCell ref="J4:N4"/>
    <mergeCell ref="F15:F16"/>
    <mergeCell ref="G15:G16"/>
    <mergeCell ref="L2:P2"/>
    <mergeCell ref="A20:A21"/>
    <mergeCell ref="B20:D20"/>
    <mergeCell ref="F20:K20"/>
    <mergeCell ref="M20:M21"/>
    <mergeCell ref="P4:P5"/>
  </mergeCells>
  <pageMargins left="0.70866141732283472" right="0.70866141732283472" top="0.74803149606299213" bottom="0.74803149606299213" header="0.31496062992125984" footer="0.31496062992125984"/>
  <pageSetup paperSize="9" scale="41"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topLeftCell="A36" zoomScale="80" zoomScaleNormal="80" workbookViewId="0">
      <selection activeCell="A66" sqref="A66:XFD66"/>
    </sheetView>
  </sheetViews>
  <sheetFormatPr defaultColWidth="9.140625" defaultRowHeight="12.75"/>
  <cols>
    <col min="1" max="1" width="34.42578125" style="227" customWidth="1"/>
    <col min="2" max="2" width="11.42578125" style="74" customWidth="1"/>
    <col min="3" max="3" width="12.140625" style="75" customWidth="1"/>
    <col min="4" max="4" width="10.42578125" style="76" customWidth="1"/>
    <col min="5" max="5" width="10.85546875" style="228" customWidth="1"/>
    <col min="6" max="7" width="10" style="65" customWidth="1"/>
    <col min="8" max="8" width="11.7109375" style="65" customWidth="1"/>
    <col min="9" max="9" width="11" style="65" customWidth="1"/>
    <col min="10" max="14" width="10.5703125" style="65" customWidth="1"/>
    <col min="15" max="15" width="9" style="65" customWidth="1"/>
    <col min="16" max="21" width="9.140625" style="66"/>
    <col min="22" max="22" width="21.42578125" style="66" customWidth="1"/>
    <col min="23" max="16384" width="9.140625" style="66"/>
  </cols>
  <sheetData>
    <row r="1" spans="1:22" s="34" customFormat="1" ht="14.25" customHeight="1">
      <c r="A1" s="33"/>
      <c r="B1" s="2"/>
      <c r="C1" s="2"/>
      <c r="D1" s="2"/>
      <c r="E1" s="2"/>
      <c r="F1" s="2"/>
      <c r="G1" s="2"/>
      <c r="H1" s="2"/>
      <c r="I1" s="2"/>
      <c r="J1" s="2"/>
      <c r="L1" s="2"/>
      <c r="M1" s="2"/>
      <c r="N1" s="2"/>
      <c r="O1" s="97" t="s">
        <v>87</v>
      </c>
      <c r="P1" s="97"/>
      <c r="Q1" s="48"/>
      <c r="S1" s="2"/>
      <c r="T1" s="2"/>
    </row>
    <row r="2" spans="1:22" s="34" customFormat="1" ht="58.5" customHeight="1">
      <c r="A2" s="33"/>
      <c r="B2" s="2"/>
      <c r="C2" s="2"/>
      <c r="D2" s="2"/>
      <c r="E2" s="215"/>
      <c r="F2" s="215"/>
      <c r="G2" s="215"/>
      <c r="H2" s="215"/>
      <c r="I2" s="215"/>
      <c r="J2" s="215"/>
      <c r="K2" s="215"/>
      <c r="L2" s="300" t="s">
        <v>88</v>
      </c>
      <c r="M2" s="300"/>
      <c r="N2" s="300"/>
      <c r="O2" s="300"/>
      <c r="P2" s="96"/>
      <c r="Q2" s="96"/>
      <c r="R2" s="96"/>
      <c r="S2" s="96"/>
      <c r="T2" s="96"/>
      <c r="U2" s="96"/>
    </row>
    <row r="4" spans="1:22" ht="24" customHeight="1">
      <c r="A4" s="355" t="s">
        <v>178</v>
      </c>
      <c r="B4" s="355"/>
      <c r="C4" s="355"/>
      <c r="D4" s="355"/>
      <c r="E4" s="355"/>
      <c r="F4" s="355"/>
      <c r="G4" s="355"/>
      <c r="H4" s="355"/>
      <c r="I4" s="355"/>
      <c r="J4" s="355"/>
      <c r="K4" s="355"/>
      <c r="L4" s="355"/>
      <c r="M4" s="355"/>
      <c r="N4" s="355"/>
      <c r="O4" s="355"/>
    </row>
    <row r="6" spans="1:22" ht="15.75">
      <c r="A6" s="63" t="s">
        <v>152</v>
      </c>
      <c r="B6" s="64"/>
      <c r="C6" s="64"/>
      <c r="D6" s="64"/>
      <c r="E6" s="64"/>
      <c r="O6" s="229"/>
    </row>
    <row r="7" spans="1:22" s="67" customFormat="1" ht="45">
      <c r="A7" s="230" t="s">
        <v>52</v>
      </c>
      <c r="B7" s="231" t="s">
        <v>53</v>
      </c>
      <c r="C7" s="232" t="s">
        <v>77</v>
      </c>
      <c r="D7" s="231" t="s">
        <v>54</v>
      </c>
      <c r="E7" s="231" t="s">
        <v>78</v>
      </c>
      <c r="F7" s="231" t="s">
        <v>153</v>
      </c>
      <c r="G7" s="231" t="s">
        <v>154</v>
      </c>
      <c r="H7" s="231" t="s">
        <v>56</v>
      </c>
      <c r="I7" s="231" t="s">
        <v>57</v>
      </c>
      <c r="J7" s="231" t="s">
        <v>155</v>
      </c>
      <c r="K7" s="231" t="s">
        <v>59</v>
      </c>
      <c r="L7" s="231" t="s">
        <v>60</v>
      </c>
      <c r="M7" s="231" t="s">
        <v>61</v>
      </c>
      <c r="N7" s="231" t="s">
        <v>62</v>
      </c>
      <c r="O7" s="231" t="s">
        <v>63</v>
      </c>
    </row>
    <row r="8" spans="1:22" s="67" customFormat="1" ht="15" hidden="1">
      <c r="A8" s="230"/>
      <c r="B8" s="231"/>
      <c r="C8" s="232"/>
      <c r="D8" s="233"/>
      <c r="E8" s="231"/>
      <c r="F8" s="231"/>
      <c r="G8" s="231"/>
      <c r="H8" s="234">
        <v>0.1</v>
      </c>
      <c r="I8" s="234">
        <v>0.1</v>
      </c>
      <c r="J8" s="234">
        <v>0.05</v>
      </c>
      <c r="K8" s="231"/>
      <c r="L8" s="231"/>
      <c r="M8" s="231"/>
      <c r="N8" s="231"/>
      <c r="O8" s="231"/>
    </row>
    <row r="9" spans="1:22" s="239" customFormat="1" ht="22.5">
      <c r="A9" s="235">
        <v>1</v>
      </c>
      <c r="B9" s="235">
        <v>2</v>
      </c>
      <c r="C9" s="236">
        <v>3</v>
      </c>
      <c r="D9" s="235">
        <v>4</v>
      </c>
      <c r="E9" s="235">
        <v>5</v>
      </c>
      <c r="F9" s="237">
        <v>6</v>
      </c>
      <c r="G9" s="237">
        <v>6</v>
      </c>
      <c r="H9" s="237" t="s">
        <v>156</v>
      </c>
      <c r="I9" s="237" t="s">
        <v>157</v>
      </c>
      <c r="J9" s="237" t="s">
        <v>158</v>
      </c>
      <c r="K9" s="237" t="s">
        <v>66</v>
      </c>
      <c r="L9" s="237" t="s">
        <v>67</v>
      </c>
      <c r="M9" s="237" t="s">
        <v>68</v>
      </c>
      <c r="N9" s="238">
        <v>13</v>
      </c>
      <c r="O9" s="238">
        <v>14</v>
      </c>
    </row>
    <row r="10" spans="1:22" s="250" customFormat="1" ht="15">
      <c r="A10" s="240" t="s">
        <v>159</v>
      </c>
      <c r="B10" s="241">
        <v>1</v>
      </c>
      <c r="C10" s="242">
        <v>30</v>
      </c>
      <c r="D10" s="242" t="s">
        <v>8</v>
      </c>
      <c r="E10" s="243">
        <v>9</v>
      </c>
      <c r="F10" s="242">
        <v>3</v>
      </c>
      <c r="G10" s="244">
        <v>1167</v>
      </c>
      <c r="H10" s="245">
        <f>G10*0.1</f>
        <v>116.7</v>
      </c>
      <c r="I10" s="245"/>
      <c r="J10" s="245">
        <f>G10*0.033</f>
        <v>38.511000000000003</v>
      </c>
      <c r="K10" s="245">
        <f>(G10+H10+I10+J10)*0.2409</f>
        <v>318.52062990000002</v>
      </c>
      <c r="L10" s="245">
        <f>SUM(G10:K10)</f>
        <v>1640.7316298999999</v>
      </c>
      <c r="M10" s="246">
        <f>L10*10</f>
        <v>16407.316298999998</v>
      </c>
      <c r="N10" s="245">
        <f>(G10+H10+I10)*10</f>
        <v>12837</v>
      </c>
      <c r="O10" s="245">
        <f>(J10+K10)*10</f>
        <v>3570.3162990000005</v>
      </c>
      <c r="P10" s="247"/>
      <c r="Q10" s="248"/>
      <c r="R10" s="248"/>
      <c r="S10" s="248"/>
      <c r="T10" s="248"/>
      <c r="U10" s="249"/>
      <c r="V10" s="249"/>
    </row>
    <row r="11" spans="1:22" s="250" customFormat="1" ht="15">
      <c r="A11" s="240" t="s">
        <v>159</v>
      </c>
      <c r="B11" s="241">
        <v>1</v>
      </c>
      <c r="C11" s="242">
        <v>30</v>
      </c>
      <c r="D11" s="242" t="s">
        <v>8</v>
      </c>
      <c r="E11" s="243">
        <v>9</v>
      </c>
      <c r="F11" s="242">
        <v>3</v>
      </c>
      <c r="G11" s="244">
        <v>1167</v>
      </c>
      <c r="H11" s="245">
        <f>G11*0.1</f>
        <v>116.7</v>
      </c>
      <c r="I11" s="245"/>
      <c r="J11" s="245">
        <f>G11*0.033</f>
        <v>38.511000000000003</v>
      </c>
      <c r="K11" s="245">
        <f>(G11+H11+I11+J11)*0.2409</f>
        <v>318.52062990000002</v>
      </c>
      <c r="L11" s="245">
        <f>SUM(G11:K11)</f>
        <v>1640.7316298999999</v>
      </c>
      <c r="M11" s="246">
        <f>L11*10</f>
        <v>16407.316298999998</v>
      </c>
      <c r="N11" s="245">
        <f>(G11+H11+I11)*10</f>
        <v>12837</v>
      </c>
      <c r="O11" s="245">
        <f>(J11+K11)*10</f>
        <v>3570.3162990000005</v>
      </c>
      <c r="P11" s="247"/>
      <c r="Q11" s="248"/>
      <c r="R11" s="248"/>
      <c r="S11" s="248"/>
      <c r="T11" s="248"/>
      <c r="U11" s="249"/>
      <c r="V11" s="249"/>
    </row>
    <row r="12" spans="1:22" s="260" customFormat="1" ht="15">
      <c r="A12" s="251" t="s">
        <v>72</v>
      </c>
      <c r="B12" s="252">
        <f>SUM(B10:B11)</f>
        <v>2</v>
      </c>
      <c r="C12" s="253"/>
      <c r="D12" s="254"/>
      <c r="E12" s="255"/>
      <c r="F12" s="255"/>
      <c r="G12" s="256">
        <f>SUM(G10:G11)</f>
        <v>2334</v>
      </c>
      <c r="H12" s="257">
        <f t="shared" ref="H12:K12" si="0">SUM(H10:H11)</f>
        <v>233.4</v>
      </c>
      <c r="I12" s="257">
        <f t="shared" si="0"/>
        <v>0</v>
      </c>
      <c r="J12" s="257">
        <f t="shared" si="0"/>
        <v>77.022000000000006</v>
      </c>
      <c r="K12" s="257">
        <f t="shared" si="0"/>
        <v>637.04125980000003</v>
      </c>
      <c r="L12" s="257">
        <f>SUM(L10:L11)</f>
        <v>3281.4632597999998</v>
      </c>
      <c r="M12" s="256">
        <f>SUM(M10:M11)</f>
        <v>32814.632597999997</v>
      </c>
      <c r="N12" s="257">
        <f>SUM(N10:N11)</f>
        <v>25674</v>
      </c>
      <c r="O12" s="257">
        <f>SUM(O10:O11)</f>
        <v>7140.6325980000011</v>
      </c>
      <c r="P12" s="258"/>
      <c r="Q12" s="259"/>
      <c r="V12" s="261"/>
    </row>
    <row r="13" spans="1:22" s="267" customFormat="1" ht="15">
      <c r="A13" s="262"/>
      <c r="B13" s="263"/>
      <c r="C13" s="264"/>
      <c r="D13" s="250"/>
      <c r="E13" s="265"/>
      <c r="F13" s="266"/>
      <c r="G13" s="266"/>
      <c r="H13" s="266"/>
      <c r="I13" s="266"/>
      <c r="J13" s="266"/>
      <c r="K13" s="266"/>
      <c r="L13" s="266"/>
      <c r="M13" s="266"/>
      <c r="N13" s="266"/>
      <c r="O13" s="266"/>
    </row>
    <row r="15" spans="1:22">
      <c r="M15" s="268"/>
      <c r="N15" s="268"/>
      <c r="O15" s="268"/>
    </row>
    <row r="16" spans="1:22">
      <c r="M16" s="269"/>
      <c r="N16" s="269"/>
      <c r="O16" s="269"/>
      <c r="P16" s="270"/>
    </row>
    <row r="17" spans="1:17" ht="15.75">
      <c r="A17" s="349" t="s">
        <v>110</v>
      </c>
      <c r="B17" s="349"/>
      <c r="C17" s="349"/>
      <c r="D17" s="349"/>
      <c r="E17" s="350"/>
      <c r="G17" s="351"/>
      <c r="H17" s="351"/>
      <c r="I17" s="351"/>
      <c r="J17" s="351"/>
    </row>
    <row r="18" spans="1:17" ht="25.5">
      <c r="A18" s="103"/>
      <c r="B18" s="271" t="s">
        <v>160</v>
      </c>
      <c r="C18" s="271" t="s">
        <v>161</v>
      </c>
      <c r="D18" s="272" t="s">
        <v>162</v>
      </c>
      <c r="E18" s="273"/>
      <c r="F18" s="274"/>
      <c r="G18" s="275"/>
      <c r="H18" s="276"/>
      <c r="I18" s="275"/>
      <c r="J18" s="276"/>
      <c r="K18" s="274"/>
      <c r="L18" s="274"/>
      <c r="M18" s="292"/>
      <c r="N18" s="274"/>
    </row>
    <row r="19" spans="1:17" ht="31.5">
      <c r="A19" s="277" t="s">
        <v>163</v>
      </c>
      <c r="B19" s="278">
        <v>-13222</v>
      </c>
      <c r="C19" s="278">
        <f>B19*0.2409</f>
        <v>-3185.1797999999999</v>
      </c>
      <c r="D19" s="278">
        <f>B19+C19</f>
        <v>-16407.179799999998</v>
      </c>
      <c r="E19" s="279"/>
      <c r="F19" s="280"/>
      <c r="G19" s="281"/>
      <c r="H19" s="281"/>
      <c r="I19" s="281"/>
      <c r="J19" s="281"/>
      <c r="K19" s="282"/>
      <c r="L19" s="353"/>
      <c r="M19" s="353"/>
      <c r="N19" s="353"/>
    </row>
    <row r="20" spans="1:17" ht="31.5">
      <c r="A20" s="277" t="s">
        <v>164</v>
      </c>
      <c r="B20" s="278">
        <v>-9640</v>
      </c>
      <c r="C20" s="278">
        <f t="shared" ref="C20:C22" si="1">B20*0.2409</f>
        <v>-2322.2759999999998</v>
      </c>
      <c r="D20" s="278">
        <f>B20+C20</f>
        <v>-11962.276</v>
      </c>
      <c r="E20" s="279"/>
      <c r="F20" s="283"/>
      <c r="G20" s="281"/>
      <c r="H20" s="281"/>
      <c r="I20" s="281"/>
      <c r="J20" s="281"/>
      <c r="K20" s="274"/>
      <c r="L20" s="274"/>
      <c r="M20" s="274"/>
      <c r="N20" s="274"/>
    </row>
    <row r="21" spans="1:17" ht="31.5">
      <c r="A21" s="277" t="s">
        <v>165</v>
      </c>
      <c r="B21" s="278">
        <v>-1751</v>
      </c>
      <c r="C21" s="278">
        <f t="shared" si="1"/>
        <v>-421.8159</v>
      </c>
      <c r="D21" s="278">
        <f t="shared" ref="D21:D22" si="2">B21+C21</f>
        <v>-2172.8159000000001</v>
      </c>
      <c r="E21" s="279"/>
      <c r="F21" s="274"/>
      <c r="G21" s="281"/>
      <c r="H21" s="281"/>
      <c r="I21" s="281"/>
      <c r="J21" s="281"/>
      <c r="K21" s="274"/>
      <c r="L21" s="274"/>
      <c r="M21" s="274"/>
      <c r="N21" s="274"/>
    </row>
    <row r="22" spans="1:17" ht="31.5">
      <c r="A22" s="277" t="s">
        <v>166</v>
      </c>
      <c r="B22" s="278">
        <v>-1832</v>
      </c>
      <c r="C22" s="278">
        <f t="shared" si="1"/>
        <v>-441.3288</v>
      </c>
      <c r="D22" s="278">
        <f t="shared" si="2"/>
        <v>-2273.3288000000002</v>
      </c>
      <c r="E22" s="279"/>
      <c r="F22" s="274"/>
      <c r="G22" s="281"/>
      <c r="H22" s="281"/>
      <c r="I22" s="281"/>
      <c r="J22" s="281"/>
      <c r="K22" s="274"/>
      <c r="L22" s="274"/>
      <c r="M22" s="274"/>
      <c r="N22" s="274"/>
    </row>
    <row r="23" spans="1:17">
      <c r="B23" s="284">
        <f>SUM(B19:B22)</f>
        <v>-26445</v>
      </c>
      <c r="C23" s="284">
        <f>SUM(C19:C22)+1</f>
        <v>-6369.6004999999996</v>
      </c>
      <c r="D23" s="284">
        <f>D19+D20+D21+D22+1</f>
        <v>-32814.6005</v>
      </c>
      <c r="E23" s="285"/>
      <c r="F23" s="274"/>
      <c r="G23" s="286"/>
      <c r="H23" s="286"/>
      <c r="I23" s="286"/>
      <c r="J23" s="286"/>
      <c r="K23" s="274"/>
      <c r="L23" s="274"/>
      <c r="M23" s="274"/>
      <c r="N23" s="274"/>
    </row>
    <row r="25" spans="1:17" ht="15.75">
      <c r="A25" s="349" t="s">
        <v>138</v>
      </c>
      <c r="B25" s="349"/>
      <c r="C25" s="349"/>
      <c r="D25" s="350"/>
      <c r="E25" s="350"/>
      <c r="G25" s="351"/>
      <c r="H25" s="351"/>
      <c r="I25" s="351"/>
      <c r="J25" s="351"/>
    </row>
    <row r="26" spans="1:17" ht="45.75" customHeight="1">
      <c r="A26" s="103"/>
      <c r="B26" s="272" t="s">
        <v>167</v>
      </c>
      <c r="C26" s="272" t="s">
        <v>168</v>
      </c>
      <c r="D26" s="287"/>
      <c r="E26" s="288"/>
      <c r="I26" s="274"/>
      <c r="J26" s="274"/>
      <c r="K26" s="289"/>
      <c r="L26" s="274"/>
      <c r="M26" s="274"/>
      <c r="N26" s="274"/>
      <c r="O26" s="274"/>
      <c r="P26" s="290"/>
      <c r="Q26" s="290"/>
    </row>
    <row r="27" spans="1:17" ht="31.5">
      <c r="A27" s="277" t="s">
        <v>163</v>
      </c>
      <c r="B27" s="291" t="s">
        <v>169</v>
      </c>
      <c r="C27" s="278">
        <f>B27*10</f>
        <v>-831.86000000000013</v>
      </c>
      <c r="D27" s="287"/>
      <c r="E27" s="288"/>
      <c r="I27" s="274"/>
      <c r="J27" s="281"/>
      <c r="K27" s="292"/>
      <c r="L27" s="274"/>
      <c r="M27" s="274"/>
      <c r="N27" s="274"/>
      <c r="O27" s="274"/>
      <c r="P27" s="290"/>
      <c r="Q27" s="290"/>
    </row>
    <row r="28" spans="1:17">
      <c r="I28" s="274"/>
      <c r="J28" s="274"/>
      <c r="K28" s="274"/>
      <c r="L28" s="274"/>
      <c r="M28" s="274"/>
      <c r="N28" s="274"/>
      <c r="O28" s="274"/>
      <c r="P28" s="290"/>
      <c r="Q28" s="290"/>
    </row>
    <row r="29" spans="1:17" ht="25.5" customHeight="1">
      <c r="A29" s="313" t="s">
        <v>170</v>
      </c>
      <c r="B29" s="313"/>
      <c r="C29" s="313"/>
      <c r="D29" s="313"/>
      <c r="E29" s="313"/>
      <c r="F29" s="313"/>
      <c r="G29" s="313"/>
      <c r="H29" s="313"/>
      <c r="I29" s="313"/>
      <c r="J29" s="313"/>
      <c r="K29" s="313"/>
      <c r="L29" s="313"/>
      <c r="M29" s="313"/>
      <c r="N29" s="313"/>
      <c r="O29" s="313"/>
      <c r="P29" s="290"/>
      <c r="Q29" s="290"/>
    </row>
    <row r="30" spans="1:17">
      <c r="A30" s="313"/>
      <c r="B30" s="313"/>
      <c r="C30" s="313"/>
      <c r="D30" s="313"/>
      <c r="E30" s="313"/>
      <c r="F30" s="313"/>
      <c r="G30" s="313"/>
      <c r="H30" s="313"/>
      <c r="I30" s="313"/>
      <c r="J30" s="313"/>
      <c r="K30" s="313"/>
      <c r="L30" s="313"/>
      <c r="M30" s="313"/>
      <c r="N30" s="313"/>
      <c r="O30" s="313"/>
      <c r="P30" s="290"/>
      <c r="Q30" s="290"/>
    </row>
    <row r="31" spans="1:17">
      <c r="A31" s="313"/>
      <c r="B31" s="313"/>
      <c r="C31" s="313"/>
      <c r="D31" s="313"/>
      <c r="E31" s="313"/>
      <c r="F31" s="313"/>
      <c r="G31" s="313"/>
      <c r="H31" s="313"/>
      <c r="I31" s="313"/>
      <c r="J31" s="313"/>
      <c r="K31" s="313"/>
      <c r="L31" s="313"/>
      <c r="M31" s="313"/>
      <c r="N31" s="313"/>
      <c r="O31" s="313"/>
    </row>
    <row r="32" spans="1:17">
      <c r="A32" s="313"/>
      <c r="B32" s="313"/>
      <c r="C32" s="313"/>
      <c r="D32" s="313"/>
      <c r="E32" s="313"/>
      <c r="F32" s="313"/>
      <c r="G32" s="313"/>
      <c r="H32" s="313"/>
      <c r="I32" s="313"/>
      <c r="J32" s="313"/>
      <c r="K32" s="313"/>
      <c r="L32" s="313"/>
      <c r="M32" s="313"/>
      <c r="N32" s="313"/>
      <c r="O32" s="313"/>
    </row>
    <row r="33" spans="1:15" ht="5.25" hidden="1" customHeight="1">
      <c r="A33" s="313" t="s">
        <v>171</v>
      </c>
      <c r="B33" s="313"/>
      <c r="C33" s="313"/>
      <c r="D33" s="313"/>
      <c r="E33" s="313"/>
      <c r="F33" s="313"/>
      <c r="G33" s="313"/>
      <c r="H33" s="313"/>
      <c r="I33" s="313"/>
      <c r="J33" s="313"/>
      <c r="K33" s="313"/>
      <c r="L33" s="313"/>
      <c r="M33" s="313"/>
      <c r="N33" s="313"/>
      <c r="O33" s="313"/>
    </row>
    <row r="34" spans="1:15" ht="5.25" hidden="1" customHeight="1">
      <c r="A34" s="313"/>
      <c r="B34" s="313"/>
      <c r="C34" s="313"/>
      <c r="D34" s="313"/>
      <c r="E34" s="313"/>
      <c r="F34" s="313"/>
      <c r="G34" s="313"/>
      <c r="H34" s="313"/>
      <c r="I34" s="313"/>
      <c r="J34" s="313"/>
      <c r="K34" s="313"/>
      <c r="L34" s="313"/>
      <c r="M34" s="313"/>
      <c r="N34" s="313"/>
      <c r="O34" s="313"/>
    </row>
    <row r="35" spans="1:15" ht="6.75" hidden="1" customHeight="1">
      <c r="A35" s="313"/>
      <c r="B35" s="313"/>
      <c r="C35" s="313"/>
      <c r="D35" s="313"/>
      <c r="E35" s="313"/>
      <c r="F35" s="313"/>
      <c r="G35" s="313"/>
      <c r="H35" s="313"/>
      <c r="I35" s="313"/>
      <c r="J35" s="313"/>
      <c r="K35" s="313"/>
      <c r="L35" s="313"/>
      <c r="M35" s="313"/>
      <c r="N35" s="313"/>
      <c r="O35" s="313"/>
    </row>
    <row r="36" spans="1:15" ht="36.75" customHeight="1">
      <c r="A36" s="313"/>
      <c r="B36" s="313"/>
      <c r="C36" s="313"/>
      <c r="D36" s="313"/>
      <c r="E36" s="313"/>
      <c r="F36" s="313"/>
      <c r="G36" s="313"/>
      <c r="H36" s="313"/>
      <c r="I36" s="313"/>
      <c r="J36" s="313"/>
      <c r="K36" s="313"/>
      <c r="L36" s="313"/>
      <c r="M36" s="313"/>
      <c r="N36" s="313"/>
      <c r="O36" s="313"/>
    </row>
    <row r="37" spans="1:15" ht="36.75" customHeight="1">
      <c r="A37" s="354" t="s">
        <v>172</v>
      </c>
      <c r="B37" s="354"/>
      <c r="C37" s="354"/>
      <c r="D37" s="354"/>
      <c r="E37" s="354"/>
      <c r="F37" s="354"/>
      <c r="G37" s="354"/>
      <c r="H37" s="354"/>
      <c r="I37" s="354"/>
      <c r="J37" s="354"/>
      <c r="K37" s="354"/>
      <c r="L37" s="354"/>
      <c r="M37" s="354"/>
      <c r="N37" s="354"/>
      <c r="O37" s="354"/>
    </row>
    <row r="38" spans="1:15" ht="47.25" customHeight="1">
      <c r="A38" s="354" t="s">
        <v>173</v>
      </c>
      <c r="B38" s="354"/>
      <c r="C38" s="354"/>
      <c r="D38" s="354"/>
      <c r="E38" s="354"/>
      <c r="F38" s="354"/>
      <c r="G38" s="354"/>
      <c r="H38" s="354"/>
      <c r="I38" s="354"/>
      <c r="J38" s="354"/>
      <c r="K38" s="354"/>
      <c r="L38" s="354"/>
      <c r="M38" s="354"/>
      <c r="N38" s="354"/>
      <c r="O38" s="354"/>
    </row>
    <row r="39" spans="1:15" ht="44.25" customHeight="1">
      <c r="A39" s="313" t="s">
        <v>174</v>
      </c>
      <c r="B39" s="313"/>
      <c r="C39" s="313"/>
      <c r="D39" s="313"/>
      <c r="E39" s="313"/>
      <c r="F39" s="313"/>
      <c r="G39" s="313"/>
      <c r="H39" s="313"/>
      <c r="I39" s="313"/>
      <c r="J39" s="313"/>
      <c r="K39" s="313"/>
      <c r="L39" s="313"/>
      <c r="M39" s="313"/>
      <c r="N39" s="313"/>
      <c r="O39" s="313"/>
    </row>
    <row r="40" spans="1:15">
      <c r="A40" s="313" t="s">
        <v>175</v>
      </c>
      <c r="B40" s="313"/>
      <c r="C40" s="313"/>
      <c r="D40" s="313"/>
      <c r="E40" s="313"/>
      <c r="F40" s="313"/>
      <c r="G40" s="313"/>
      <c r="H40" s="313"/>
      <c r="I40" s="313"/>
      <c r="J40" s="313"/>
      <c r="K40" s="313"/>
      <c r="L40" s="313"/>
      <c r="M40" s="313"/>
      <c r="N40" s="313"/>
      <c r="O40" s="313"/>
    </row>
    <row r="41" spans="1:15">
      <c r="A41" s="313" t="s">
        <v>176</v>
      </c>
      <c r="B41" s="313"/>
      <c r="C41" s="313"/>
      <c r="D41" s="313"/>
      <c r="E41" s="313"/>
      <c r="F41" s="313"/>
      <c r="G41" s="313"/>
      <c r="H41" s="313"/>
      <c r="I41" s="313"/>
      <c r="J41" s="313"/>
      <c r="K41" s="313"/>
      <c r="L41" s="313"/>
      <c r="M41" s="313"/>
      <c r="N41" s="313"/>
      <c r="O41" s="313"/>
    </row>
    <row r="42" spans="1:15" ht="19.5" customHeight="1">
      <c r="A42" s="313" t="s">
        <v>177</v>
      </c>
      <c r="B42" s="313"/>
      <c r="C42" s="313"/>
      <c r="D42" s="313"/>
      <c r="E42" s="313"/>
      <c r="F42" s="313"/>
      <c r="G42" s="313"/>
      <c r="H42" s="313"/>
      <c r="I42" s="313"/>
      <c r="J42" s="313"/>
      <c r="K42" s="313"/>
      <c r="L42" s="313"/>
      <c r="M42" s="313"/>
      <c r="N42" s="313"/>
      <c r="O42" s="313"/>
    </row>
    <row r="43" spans="1:15" ht="15.75">
      <c r="A43" s="352" t="s">
        <v>179</v>
      </c>
      <c r="B43" s="352"/>
      <c r="C43" s="352"/>
      <c r="D43" s="352"/>
      <c r="E43" s="352"/>
      <c r="F43" s="352"/>
      <c r="G43" s="352"/>
      <c r="H43" s="352"/>
      <c r="I43" s="352"/>
      <c r="J43" s="352"/>
      <c r="K43" s="352"/>
      <c r="L43" s="352"/>
      <c r="M43" s="352"/>
      <c r="N43" s="352"/>
      <c r="O43" s="352"/>
    </row>
    <row r="45" spans="1:15" ht="15.75">
      <c r="A45" s="63" t="s">
        <v>152</v>
      </c>
      <c r="B45" s="64"/>
      <c r="C45" s="64"/>
      <c r="D45" s="64"/>
      <c r="E45" s="64"/>
      <c r="O45" s="229"/>
    </row>
    <row r="46" spans="1:15" ht="45">
      <c r="A46" s="230" t="s">
        <v>52</v>
      </c>
      <c r="B46" s="231" t="s">
        <v>53</v>
      </c>
      <c r="C46" s="232" t="s">
        <v>77</v>
      </c>
      <c r="D46" s="231" t="s">
        <v>54</v>
      </c>
      <c r="E46" s="231" t="s">
        <v>78</v>
      </c>
      <c r="F46" s="231" t="s">
        <v>153</v>
      </c>
      <c r="G46" s="231" t="s">
        <v>154</v>
      </c>
      <c r="H46" s="231" t="s">
        <v>56</v>
      </c>
      <c r="I46" s="231" t="s">
        <v>57</v>
      </c>
      <c r="J46" s="231" t="s">
        <v>155</v>
      </c>
      <c r="K46" s="231" t="s">
        <v>59</v>
      </c>
      <c r="L46" s="231" t="s">
        <v>60</v>
      </c>
      <c r="M46" s="231" t="s">
        <v>61</v>
      </c>
      <c r="N46" s="231" t="s">
        <v>62</v>
      </c>
      <c r="O46" s="231" t="s">
        <v>63</v>
      </c>
    </row>
    <row r="47" spans="1:15" ht="15">
      <c r="A47" s="230"/>
      <c r="B47" s="231"/>
      <c r="C47" s="232"/>
      <c r="D47" s="233"/>
      <c r="E47" s="231"/>
      <c r="F47" s="231"/>
      <c r="G47" s="231"/>
      <c r="H47" s="234">
        <v>0.1</v>
      </c>
      <c r="I47" s="234">
        <v>0.1</v>
      </c>
      <c r="J47" s="234">
        <v>0.05</v>
      </c>
      <c r="K47" s="231"/>
      <c r="L47" s="231"/>
      <c r="M47" s="231"/>
      <c r="N47" s="231"/>
      <c r="O47" s="231"/>
    </row>
    <row r="48" spans="1:15" ht="22.5">
      <c r="A48" s="235">
        <v>1</v>
      </c>
      <c r="B48" s="235">
        <v>2</v>
      </c>
      <c r="C48" s="236">
        <v>3</v>
      </c>
      <c r="D48" s="235">
        <v>4</v>
      </c>
      <c r="E48" s="235">
        <v>5</v>
      </c>
      <c r="F48" s="237">
        <v>6</v>
      </c>
      <c r="G48" s="237">
        <v>6</v>
      </c>
      <c r="H48" s="237" t="s">
        <v>156</v>
      </c>
      <c r="I48" s="237" t="s">
        <v>157</v>
      </c>
      <c r="J48" s="237" t="s">
        <v>158</v>
      </c>
      <c r="K48" s="237" t="s">
        <v>66</v>
      </c>
      <c r="L48" s="237" t="s">
        <v>67</v>
      </c>
      <c r="M48" s="237" t="s">
        <v>68</v>
      </c>
      <c r="N48" s="238">
        <v>13</v>
      </c>
      <c r="O48" s="238">
        <v>14</v>
      </c>
    </row>
    <row r="49" spans="1:15" ht="15">
      <c r="A49" s="240" t="s">
        <v>159</v>
      </c>
      <c r="B49" s="241">
        <v>1</v>
      </c>
      <c r="C49" s="242">
        <v>30</v>
      </c>
      <c r="D49" s="242" t="s">
        <v>8</v>
      </c>
      <c r="E49" s="243">
        <v>9</v>
      </c>
      <c r="F49" s="242">
        <v>3</v>
      </c>
      <c r="G49" s="244">
        <v>1167</v>
      </c>
      <c r="H49" s="245">
        <f>G49*0.1</f>
        <v>116.7</v>
      </c>
      <c r="I49" s="245"/>
      <c r="J49" s="245">
        <f>G49*0.033</f>
        <v>38.511000000000003</v>
      </c>
      <c r="K49" s="245">
        <f>(G49+H49+I49+J49)*0.2409</f>
        <v>318.52062990000002</v>
      </c>
      <c r="L49" s="245">
        <f>SUM(G49:K49)</f>
        <v>1640.7316298999999</v>
      </c>
      <c r="M49" s="246">
        <f>L49*12</f>
        <v>19688.779558800001</v>
      </c>
      <c r="N49" s="245">
        <f>(G49+H49+I49)*11</f>
        <v>14120.7</v>
      </c>
      <c r="O49" s="245">
        <f>(J49+K49)*11</f>
        <v>3927.3479289000006</v>
      </c>
    </row>
    <row r="50" spans="1:15" ht="15">
      <c r="A50" s="240" t="s">
        <v>159</v>
      </c>
      <c r="B50" s="241">
        <v>1</v>
      </c>
      <c r="C50" s="242">
        <v>30</v>
      </c>
      <c r="D50" s="242" t="s">
        <v>8</v>
      </c>
      <c r="E50" s="243">
        <v>9</v>
      </c>
      <c r="F50" s="242">
        <v>3</v>
      </c>
      <c r="G50" s="244">
        <v>1167</v>
      </c>
      <c r="H50" s="245">
        <f>G50*0.1</f>
        <v>116.7</v>
      </c>
      <c r="I50" s="245"/>
      <c r="J50" s="245">
        <f>G50*0.033</f>
        <v>38.511000000000003</v>
      </c>
      <c r="K50" s="245">
        <f>(G50+H50+I50+J50)*0.2409</f>
        <v>318.52062990000002</v>
      </c>
      <c r="L50" s="245">
        <f>SUM(G50:K50)</f>
        <v>1640.7316298999999</v>
      </c>
      <c r="M50" s="246">
        <f>L50*12</f>
        <v>19688.779558800001</v>
      </c>
      <c r="N50" s="245">
        <f>(G50+H50+I50)*10</f>
        <v>12837</v>
      </c>
      <c r="O50" s="245">
        <f>(J50+K50)*10</f>
        <v>3570.3162990000005</v>
      </c>
    </row>
    <row r="51" spans="1:15" ht="15">
      <c r="A51" s="251" t="s">
        <v>72</v>
      </c>
      <c r="B51" s="252">
        <f>SUM(B49:B50)</f>
        <v>2</v>
      </c>
      <c r="C51" s="253"/>
      <c r="D51" s="254"/>
      <c r="E51" s="255"/>
      <c r="F51" s="255"/>
      <c r="G51" s="256">
        <f>SUM(G49:G50)</f>
        <v>2334</v>
      </c>
      <c r="H51" s="257">
        <f t="shared" ref="H51:K51" si="3">SUM(H49:H50)</f>
        <v>233.4</v>
      </c>
      <c r="I51" s="257">
        <f t="shared" si="3"/>
        <v>0</v>
      </c>
      <c r="J51" s="257">
        <f t="shared" si="3"/>
        <v>77.022000000000006</v>
      </c>
      <c r="K51" s="257">
        <f t="shared" si="3"/>
        <v>637.04125980000003</v>
      </c>
      <c r="L51" s="257">
        <f>SUM(L49:L50)</f>
        <v>3281.4632597999998</v>
      </c>
      <c r="M51" s="256">
        <f>SUM(M49:M50)</f>
        <v>39377.559117600002</v>
      </c>
      <c r="N51" s="257">
        <f>SUM(N49:N50)</f>
        <v>26957.7</v>
      </c>
      <c r="O51" s="257">
        <f>SUM(O49:O50)</f>
        <v>7497.6642279000007</v>
      </c>
    </row>
    <row r="52" spans="1:15" ht="15">
      <c r="A52" s="262"/>
      <c r="B52" s="263"/>
      <c r="C52" s="264"/>
      <c r="D52" s="250"/>
      <c r="E52" s="265"/>
      <c r="F52" s="266"/>
      <c r="G52" s="266"/>
      <c r="H52" s="266"/>
      <c r="I52" s="266"/>
      <c r="J52" s="266"/>
      <c r="K52" s="266"/>
      <c r="L52" s="266"/>
      <c r="M52" s="266"/>
      <c r="N52" s="266"/>
      <c r="O52" s="266"/>
    </row>
    <row r="54" spans="1:15">
      <c r="M54" s="268"/>
      <c r="N54" s="268"/>
      <c r="O54" s="268"/>
    </row>
    <row r="55" spans="1:15">
      <c r="M55" s="269"/>
      <c r="N55" s="269"/>
      <c r="O55" s="269"/>
    </row>
    <row r="56" spans="1:15" ht="15.75">
      <c r="A56" s="349" t="s">
        <v>110</v>
      </c>
      <c r="B56" s="349"/>
      <c r="C56" s="349"/>
      <c r="D56" s="349"/>
      <c r="E56" s="350"/>
      <c r="G56" s="351"/>
      <c r="H56" s="351"/>
      <c r="I56" s="351"/>
      <c r="J56" s="351"/>
    </row>
    <row r="57" spans="1:15" ht="25.5">
      <c r="A57" s="103"/>
      <c r="B57" s="271" t="s">
        <v>160</v>
      </c>
      <c r="C57" s="271" t="s">
        <v>161</v>
      </c>
      <c r="D57" s="272" t="s">
        <v>162</v>
      </c>
      <c r="E57" s="273"/>
      <c r="F57" s="274"/>
      <c r="G57" s="275"/>
      <c r="H57" s="276"/>
      <c r="I57" s="275"/>
      <c r="J57" s="276"/>
      <c r="K57" s="274"/>
      <c r="L57" s="274"/>
      <c r="M57" s="274"/>
      <c r="N57" s="274"/>
    </row>
    <row r="58" spans="1:15" ht="31.5">
      <c r="A58" s="277" t="s">
        <v>163</v>
      </c>
      <c r="B58" s="278">
        <v>-15867</v>
      </c>
      <c r="C58" s="278">
        <f>ROUND(B58*0.2409,0)</f>
        <v>-3822</v>
      </c>
      <c r="D58" s="278">
        <f>B58+C58</f>
        <v>-19689</v>
      </c>
      <c r="E58" s="279"/>
      <c r="F58" s="280"/>
      <c r="G58" s="281"/>
      <c r="H58" s="281"/>
      <c r="I58" s="281"/>
      <c r="J58" s="281"/>
      <c r="K58" s="282"/>
      <c r="L58" s="353"/>
      <c r="M58" s="353"/>
      <c r="N58" s="353"/>
    </row>
    <row r="59" spans="1:15" ht="31.5">
      <c r="A59" s="277" t="s">
        <v>164</v>
      </c>
      <c r="B59" s="278">
        <v>-11568</v>
      </c>
      <c r="C59" s="278">
        <f t="shared" ref="C59:C61" si="4">ROUND(B59*0.2409,0)</f>
        <v>-2787</v>
      </c>
      <c r="D59" s="278">
        <f>B59+C59</f>
        <v>-14355</v>
      </c>
      <c r="E59" s="279"/>
      <c r="F59" s="283"/>
      <c r="G59" s="281"/>
      <c r="H59" s="281"/>
      <c r="I59" s="281"/>
      <c r="J59" s="281"/>
      <c r="K59" s="274"/>
      <c r="L59" s="274"/>
      <c r="M59" s="274"/>
      <c r="N59" s="274"/>
    </row>
    <row r="60" spans="1:15" ht="31.5">
      <c r="A60" s="277" t="s">
        <v>165</v>
      </c>
      <c r="B60" s="278">
        <v>-2101</v>
      </c>
      <c r="C60" s="278">
        <f t="shared" si="4"/>
        <v>-506</v>
      </c>
      <c r="D60" s="278">
        <f t="shared" ref="D60:D61" si="5">B60+C60</f>
        <v>-2607</v>
      </c>
      <c r="E60" s="279"/>
      <c r="F60" s="274"/>
      <c r="G60" s="281"/>
      <c r="H60" s="281"/>
      <c r="I60" s="281"/>
      <c r="J60" s="281"/>
      <c r="K60" s="274"/>
      <c r="L60" s="274"/>
      <c r="M60" s="274"/>
      <c r="N60" s="274"/>
    </row>
    <row r="61" spans="1:15" ht="31.5">
      <c r="A61" s="277" t="s">
        <v>166</v>
      </c>
      <c r="B61" s="278">
        <v>-2198</v>
      </c>
      <c r="C61" s="278">
        <f t="shared" si="4"/>
        <v>-529</v>
      </c>
      <c r="D61" s="278">
        <f t="shared" si="5"/>
        <v>-2727</v>
      </c>
      <c r="E61" s="279"/>
      <c r="F61" s="274"/>
      <c r="G61" s="281"/>
      <c r="H61" s="281"/>
      <c r="I61" s="281"/>
      <c r="J61" s="281"/>
      <c r="K61" s="274"/>
      <c r="L61" s="274"/>
      <c r="M61" s="274"/>
      <c r="N61" s="274"/>
    </row>
    <row r="62" spans="1:15">
      <c r="B62" s="284">
        <f>SUM(B58:B61)</f>
        <v>-31734</v>
      </c>
      <c r="C62" s="284">
        <f>SUM(C58:C61)</f>
        <v>-7644</v>
      </c>
      <c r="D62" s="284">
        <f>D58+D59+D60+D61</f>
        <v>-39378</v>
      </c>
      <c r="E62" s="285"/>
      <c r="F62" s="274"/>
      <c r="G62" s="286"/>
      <c r="H62" s="286"/>
      <c r="I62" s="286"/>
      <c r="J62" s="286"/>
      <c r="K62" s="274"/>
      <c r="L62" s="274"/>
      <c r="M62" s="274"/>
      <c r="N62" s="274"/>
    </row>
    <row r="64" spans="1:15" ht="15.75">
      <c r="A64" s="349" t="s">
        <v>138</v>
      </c>
      <c r="B64" s="349"/>
      <c r="C64" s="349"/>
      <c r="D64" s="350"/>
      <c r="E64" s="350"/>
      <c r="G64" s="351"/>
      <c r="H64" s="351"/>
      <c r="I64" s="351"/>
      <c r="J64" s="351"/>
    </row>
    <row r="65" spans="1:15" ht="25.5">
      <c r="A65" s="103"/>
      <c r="B65" s="272" t="s">
        <v>167</v>
      </c>
      <c r="C65" s="272" t="s">
        <v>168</v>
      </c>
      <c r="D65" s="287"/>
      <c r="E65" s="288"/>
      <c r="I65" s="274"/>
      <c r="J65" s="274"/>
      <c r="K65" s="289"/>
      <c r="L65" s="274"/>
      <c r="M65" s="274"/>
      <c r="N65" s="274"/>
      <c r="O65" s="274"/>
    </row>
    <row r="66" spans="1:15" ht="31.5">
      <c r="A66" s="277" t="s">
        <v>163</v>
      </c>
      <c r="B66" s="293">
        <v>83.186000000000007</v>
      </c>
      <c r="C66" s="278">
        <f>B66*12</f>
        <v>998.23200000000008</v>
      </c>
      <c r="D66" s="287"/>
      <c r="E66" s="288"/>
      <c r="I66" s="274"/>
      <c r="J66" s="281"/>
      <c r="K66" s="292"/>
      <c r="L66" s="274"/>
      <c r="M66" s="274"/>
      <c r="N66" s="274"/>
      <c r="O66" s="274"/>
    </row>
  </sheetData>
  <mergeCells count="21">
    <mergeCell ref="A17:E17"/>
    <mergeCell ref="G17:J17"/>
    <mergeCell ref="L19:N19"/>
    <mergeCell ref="A25:E25"/>
    <mergeCell ref="G25:J25"/>
    <mergeCell ref="A64:E64"/>
    <mergeCell ref="G64:J64"/>
    <mergeCell ref="L2:O2"/>
    <mergeCell ref="A41:O41"/>
    <mergeCell ref="A42:O42"/>
    <mergeCell ref="A43:O43"/>
    <mergeCell ref="A56:E56"/>
    <mergeCell ref="G56:J56"/>
    <mergeCell ref="L58:N58"/>
    <mergeCell ref="A29:O32"/>
    <mergeCell ref="A33:O36"/>
    <mergeCell ref="A37:O37"/>
    <mergeCell ref="A38:O38"/>
    <mergeCell ref="A39:O39"/>
    <mergeCell ref="A40:O40"/>
    <mergeCell ref="A4:O4"/>
  </mergeCells>
  <pageMargins left="0.70866141732283472" right="0.70866141732283472" top="0.74803149606299213" bottom="0.74803149606299213" header="0.31496062992125984" footer="0.31496062992125984"/>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 NVD uz VI, SPKC un ZVA</vt:lpstr>
      <vt:lpstr>no VI uz NVD</vt:lpstr>
      <vt:lpstr>no VSMC uz VM, SPKC</vt:lpstr>
      <vt:lpstr>rezidenti</vt:lpstr>
      <vt:lpstr>VSMC</vt:lpstr>
      <vt:lpstr>uz VM centr</vt:lpstr>
      <vt:lpstr>'no NVD uz VI, SPKC un ZVA'!Print_Area</vt:lpstr>
      <vt:lpstr>'no VI uz NVD'!Print_Area</vt:lpstr>
      <vt:lpstr>rezidenti!Print_Area</vt:lpstr>
      <vt:lpstr>'uz VM centr'!Print_Area</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rīkojuma “Par Veselības ministrijas padotībā esošo valsts pārvaldes iestāžu reorganizāciju” projekta sākotnējās ietekmes novērtējuma ziņojumam (anotācijai)</dc:title>
  <dc:subject>Pielikums anotācijai</dc:subject>
  <dc:creator>Sandra Kasparenko</dc:creator>
  <dc:description>67876147, Sandra.Kasparenko@vm.gov.lv</dc:description>
  <cp:lastModifiedBy>VM_Ilze_Skinke</cp:lastModifiedBy>
  <cp:lastPrinted>2018-05-21T12:59:04Z</cp:lastPrinted>
  <dcterms:created xsi:type="dcterms:W3CDTF">2017-01-19T11:06:22Z</dcterms:created>
  <dcterms:modified xsi:type="dcterms:W3CDTF">2018-05-22T08:39:36Z</dcterms:modified>
</cp:coreProperties>
</file>